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19vs2018" sheetId="2" r:id="rId2"/>
    <sheet name="R_PTW NEW 2019vs2018" sheetId="3" r:id="rId3"/>
    <sheet name="R_MC NEW 2019vs2018" sheetId="4" r:id="rId4"/>
    <sheet name="R_MC 2019 rankings" sheetId="5" r:id="rId5"/>
    <sheet name="R_MP NEW 2019vs2018" sheetId="6" r:id="rId6"/>
    <sheet name="R_MP_2019 ranking" sheetId="7" r:id="rId7"/>
    <sheet name="R_PTW USED 2019vs2018" sheetId="8" r:id="rId8"/>
    <sheet name="R_MC&amp;MP structure 2019" sheetId="9" r:id="rId9"/>
  </sheets>
  <definedNames>
    <definedName name="_xlfn.IFERROR" hidden="1">#NAME?</definedName>
    <definedName name="_xlnm.Print_Area" localSheetId="4">'R_MC 2019 rankings'!$B$2:$X$67</definedName>
    <definedName name="_xlnm.Print_Area" localSheetId="3">'R_MC NEW 2019vs2018'!$A$1:$Q$41</definedName>
    <definedName name="_xlnm.Print_Area" localSheetId="8">'R_MC&amp;MP structure 2019'!$A$1:$N$48</definedName>
    <definedName name="_xlnm.Print_Area" localSheetId="5">'R_MP NEW 2019vs2018'!$A$1:$Q$41</definedName>
    <definedName name="_xlnm.Print_Area" localSheetId="6">'R_MP_2019 ranking'!$B$1:$I$15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fullCalcOnLoad="1"/>
</workbook>
</file>

<file path=xl/sharedStrings.xml><?xml version="1.0" encoding="utf-8"?>
<sst xmlns="http://schemas.openxmlformats.org/spreadsheetml/2006/main" count="419" uniqueCount="154">
  <si>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</si>
  <si>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</si>
  <si>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</si>
  <si>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</si>
  <si>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</si>
  <si>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</si>
  <si>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</si>
  <si>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</si>
  <si>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</si>
  <si>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</si>
  <si>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</si>
  <si>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</si>
  <si>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</si>
  <si>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</si>
  <si>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</si>
  <si>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</si>
  <si>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</si>
  <si>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</si>
  <si>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</si>
  <si>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</si>
  <si>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</si>
  <si>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</si>
  <si>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</si>
  <si>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</si>
  <si>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</si>
  <si>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</si>
  <si>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</si>
  <si>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</si>
  <si>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</si>
  <si>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</si>
  <si>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</si>
  <si>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</si>
  <si>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</si>
  <si>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</si>
  <si>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</si>
  <si>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</si>
  <si>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</si>
  <si>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</si>
  <si>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</si>
  <si>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</si>
  <si>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</si>
  <si>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</si>
  <si>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</si>
  <si>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</si>
  <si>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</si>
  <si>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</si>
  <si>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</si>
  <si>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</si>
  <si>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</si>
  <si>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</si>
  <si>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</si>
  <si>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</si>
  <si>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</si>
  <si>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</si>
  <si>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</si>
  <si>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</si>
  <si>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</si>
  <si>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</si>
  <si>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</si>
  <si>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</si>
  <si>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</si>
  <si>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</si>
  <si>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</si>
  <si>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</si>
  <si>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</si>
  <si>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</si>
  <si>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</si>
  <si>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</si>
  <si>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</si>
  <si>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</si>
  <si>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</si>
  <si>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</si>
  <si>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</si>
  <si>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</si>
  <si>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</si>
  <si>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</si>
  <si>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</si>
  <si>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</si>
  <si>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</si>
  <si>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</si>
  <si>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</si>
  <si>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</si>
  <si>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</si>
  <si>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</si>
  <si>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</si>
  <si>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</si>
  <si>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</si>
  <si>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</si>
  <si>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</si>
  <si>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</si>
  <si>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</si>
  <si>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</si>
  <si>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</si>
  <si>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TOTAL 2018</t>
  </si>
  <si>
    <t>2018
Share %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</si>
  <si>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</si>
  <si>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</si>
  <si>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</si>
  <si>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</si>
  <si>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</si>
  <si>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</si>
  <si>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</si>
  <si>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Marka</t>
  </si>
  <si>
    <t>LONGJIA</t>
  </si>
  <si>
    <t>R_MC 2019 rankings</t>
  </si>
  <si>
    <t>R_MP_2019 ranking</t>
  </si>
  <si>
    <t>R_MC&amp;MP structure 2019</t>
  </si>
  <si>
    <t>MC and MP SHARE in TOTAL FIRST REGISTRATIONS, YEAR 2019</t>
  </si>
  <si>
    <t>R_PTW 2019vs2018</t>
  </si>
  <si>
    <t>FIRST REGISTRATIONS OF PTW, 2019 VS 2018</t>
  </si>
  <si>
    <t>R_PTW NEW 2019vs2018</t>
  </si>
  <si>
    <t>FIRST REGISTRATIONS OF NEW* PTW, 2019 vs 2018</t>
  </si>
  <si>
    <t>R_MC NEW 2019vs2018</t>
  </si>
  <si>
    <t>FIRST REGISTRATIONS OF NEW* MC, 2019 vs 2018</t>
  </si>
  <si>
    <t>R_MP NEW 2019vs2018</t>
  </si>
  <si>
    <t>FIRST REGISTRATIONS OF NEW* MP, 2019 vs 2018</t>
  </si>
  <si>
    <t>R_PTW USED 2019vs2018</t>
  </si>
  <si>
    <t>FIRST REGISTRATIONS OF NEW USED PTW, 2019 VS 2018</t>
  </si>
  <si>
    <t>NEW and USED PTW FIRST REGISTRATIONS IN POLAND in units, 2019</t>
  </si>
  <si>
    <t>TOTAL 2019</t>
  </si>
  <si>
    <t>2019 CHANGE % m/m</t>
  </si>
  <si>
    <t>2019 vs 2018 CHANGE %  y/y</t>
  </si>
  <si>
    <t>FIRST REGISTRATION OF NEW AND USED PTW JANUARY - DECEMBER 2018</t>
  </si>
  <si>
    <t>NEW PTW FIRST REGISTRATIONS IN POLAND in units, 2019</t>
  </si>
  <si>
    <t>NEW MC FIRST REGISTRATIONS IN POLAND in units, 2019 vs 2018</t>
  </si>
  <si>
    <t>change 2019/2018</t>
  </si>
  <si>
    <t>FIRST REGISTRATION OF NEW PTW JANUARY - DECEMBER 2018</t>
  </si>
  <si>
    <t>New* MOTORCYCLE - makes ranking - 2019 YTD</t>
  </si>
  <si>
    <t>New MOTORCYCLES - makes ranking by DCC - 2019 YTD</t>
  </si>
  <si>
    <t>2019
Share %</t>
  </si>
  <si>
    <t>New MOTORCYCLES - makes ranking by segments - 2019 YTD</t>
  </si>
  <si>
    <t>NEW MP FIRST REGISTRATIONS IN POLAND in units, 2019 vs 2018</t>
  </si>
  <si>
    <t>New* MOPEDS - Top 10 makes ranking - 2019 YTD</t>
  </si>
  <si>
    <t>USED PTW FIRST REGISTRATIONS IN POLAND in units, 2019</t>
  </si>
  <si>
    <t>FIRST REGISTRATION OF USED PTW JANUARY - DECEMBER 2018</t>
  </si>
  <si>
    <t>MC and MP SHARE in TOTAL FIRST REGISTRATIONS, in units, YEAR 2019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</si>
  <si>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</si>
  <si>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</si>
  <si>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</si>
  <si>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</si>
  <si>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</si>
  <si>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</si>
  <si>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</si>
  <si>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BLINKEE</t>
  </si>
  <si>
    <t>SAKURA</t>
  </si>
  <si>
    <t>BETA</t>
  </si>
  <si>
    <t>SWM</t>
  </si>
  <si>
    <t>YADEA</t>
  </si>
  <si>
    <t>FIRST REGISTRATIONS of NEW* MC, TOP 10 BRANDS JUNUARY-SEPTEMBER 2019</t>
  </si>
  <si>
    <t>FIRST REGISTRATIONS MP, TOP 10 BRANDS JUNUARY-SEPTEMBER 2019</t>
  </si>
  <si>
    <t>SEPTEMBER</t>
  </si>
  <si>
    <t>pozostałe marki</t>
  </si>
  <si>
    <t>KYMCO</t>
  </si>
  <si>
    <t>January-September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</si>
</sst>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19" xfId="99" applyNumberFormat="1" applyBorder="1" applyAlignment="1">
      <alignment/>
    </xf>
    <xf numFmtId="176" fontId="0" fillId="0" borderId="19" xfId="0" applyNumberFormat="1" applyFont="1" applyBorder="1" applyAlignment="1">
      <alignment/>
    </xf>
    <xf numFmtId="170" fontId="0" fillId="0" borderId="10" xfId="99" applyNumberForma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70" fontId="31" fillId="25" borderId="10" xfId="90" applyNumberFormat="1" applyFont="1" applyFill="1" applyBorder="1" applyAlignment="1">
      <alignment vertical="center"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22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05"/>
          <c:w val="0.824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2019vs2018'!$U$5:$AF$5</c:f>
              <c:numCache/>
            </c:numRef>
          </c:val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2019vs2018'!$B$5:$M$5</c:f>
              <c:numCache/>
            </c:numRef>
          </c:val>
        </c:ser>
        <c:axId val="31188571"/>
        <c:axId val="12261684"/>
      </c:barChart>
      <c:catAx>
        <c:axId val="31188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61684"/>
        <c:crosses val="autoZero"/>
        <c:auto val="1"/>
        <c:lblOffset val="100"/>
        <c:tickLblSkip val="1"/>
        <c:noMultiLvlLbl val="0"/>
      </c:catAx>
      <c:valAx>
        <c:axId val="12261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885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Jan-Sep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rankings'!$T$10,'R_MC 2019 rankings'!$T$15,'R_MC 2019 rankings'!$T$20,'R_MC 2019 rankings'!$T$25,'R_MC 2019 rankings'!$T$30,'R_MC 2019 rankings'!$T$35,'R_MC 2019 rankings'!$T$40,'R_MC 2019 rankings'!$T$45,'R_MC 2019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2019vs2018'!$B$7:$M$7</c:f>
              <c:numCache/>
            </c:numRef>
          </c:val>
        </c:ser>
        <c:ser>
          <c:idx val="3"/>
          <c:order val="1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2019vs2018'!$B$8:$M$8</c:f>
              <c:numCache/>
            </c:numRef>
          </c:val>
        </c:ser>
        <c:ser>
          <c:idx val="2"/>
          <c:order val="2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2019vs2018'!$B$9:$M$9</c:f>
              <c:numCache/>
            </c:numRef>
          </c:val>
        </c:ser>
        <c:axId val="947479"/>
        <c:axId val="8527312"/>
      </c:barChart>
      <c:catAx>
        <c:axId val="947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7312"/>
        <c:crosses val="autoZero"/>
        <c:auto val="1"/>
        <c:lblOffset val="100"/>
        <c:tickLblSkip val="1"/>
        <c:noMultiLvlLbl val="0"/>
      </c:catAx>
      <c:valAx>
        <c:axId val="85273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7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I-IX 2018 - 2019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2019vs2018'!$F$14</c:f>
              <c:numCache/>
            </c:numRef>
          </c:val>
        </c:ser>
        <c:ser>
          <c:idx val="2"/>
          <c:order val="1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2019vs2018'!$N$9</c:f>
              <c:numCache/>
            </c:numRef>
          </c:val>
        </c:ser>
        <c:gapWidth val="200"/>
        <c:axId val="9636945"/>
        <c:axId val="19623642"/>
      </c:barChart>
      <c:catAx>
        <c:axId val="9636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3642"/>
        <c:crossesAt val="0"/>
        <c:auto val="1"/>
        <c:lblOffset val="100"/>
        <c:tickLblSkip val="1"/>
        <c:noMultiLvlLbl val="0"/>
      </c:catAx>
      <c:valAx>
        <c:axId val="1962364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6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965"/>
          <c:w val="0.73225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2019vs2018'!$U$5:$AF$5</c:f>
              <c:numCache/>
            </c:numRef>
          </c:val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2019vs2018'!$B$5:$M$5</c:f>
              <c:numCache/>
            </c:numRef>
          </c:val>
        </c:ser>
        <c:axId val="42395051"/>
        <c:axId val="46011140"/>
      </c:barChart>
      <c:catAx>
        <c:axId val="423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11140"/>
        <c:crosses val="autoZero"/>
        <c:auto val="1"/>
        <c:lblOffset val="100"/>
        <c:tickLblSkip val="1"/>
        <c:noMultiLvlLbl val="0"/>
      </c:catAx>
      <c:valAx>
        <c:axId val="46011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95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I-IX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725"/>
          <c:w val="0.73775"/>
          <c:h val="0.8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2019vs2018'!$F$13</c:f>
              <c:numCache/>
            </c:numRef>
          </c:val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2019vs2018'!$N$5</c:f>
              <c:numCache/>
            </c:numRef>
          </c:val>
        </c:ser>
        <c:gapWidth val="200"/>
        <c:axId val="11447077"/>
        <c:axId val="35914830"/>
      </c:barChart>
      <c:catAx>
        <c:axId val="1144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14830"/>
        <c:crosses val="autoZero"/>
        <c:auto val="1"/>
        <c:lblOffset val="100"/>
        <c:tickLblSkip val="1"/>
        <c:noMultiLvlLbl val="0"/>
      </c:catAx>
      <c:valAx>
        <c:axId val="3591483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7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I-IX 2019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2019vs2018'!$A$3:$A$4</c:f>
              <c:strCache/>
            </c:strRef>
          </c:cat>
          <c:val>
            <c:numRef>
              <c:f>'R_PTW USED 2019vs2018'!$O$3:$O$4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2019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2019'!$A$11</c:f>
              <c:strCache>
                <c:ptCount val="1"/>
                <c:pt idx="0">
                  <c:v>USED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2019'!$B$11:$M$11</c:f>
              <c:numCache/>
            </c:numRef>
          </c:val>
        </c:ser>
        <c:ser>
          <c:idx val="0"/>
          <c:order val="1"/>
          <c:tx>
            <c:strRef>
              <c:f>'R_MC&amp;MP structure 2019'!$A$10</c:f>
              <c:strCache>
                <c:ptCount val="1"/>
                <c:pt idx="0">
                  <c:v>NEW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2019'!$B$10:$M$10</c:f>
              <c:numCache/>
            </c:numRef>
          </c:val>
        </c:ser>
        <c:overlap val="100"/>
        <c:axId val="54798015"/>
        <c:axId val="23420088"/>
      </c:barChart>
      <c:lineChart>
        <c:grouping val="standard"/>
        <c:varyColors val="0"/>
        <c:ser>
          <c:idx val="2"/>
          <c:order val="2"/>
          <c:tx>
            <c:strRef>
              <c:f>'R_MC&amp;MP structure 2019'!$A$8</c:f>
              <c:strCache>
                <c:ptCount val="1"/>
                <c:pt idx="0">
                  <c:v>TOTAL MC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2019'!$B$8:$M$8</c:f>
              <c:numCache/>
            </c:numRef>
          </c:val>
          <c:smooth val="0"/>
        </c:ser>
        <c:axId val="54798015"/>
        <c:axId val="23420088"/>
      </c:lineChart>
      <c:catAx>
        <c:axId val="5479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20088"/>
        <c:crosses val="autoZero"/>
        <c:auto val="1"/>
        <c:lblOffset val="100"/>
        <c:tickLblSkip val="1"/>
        <c:noMultiLvlLbl val="0"/>
      </c:catAx>
      <c:valAx>
        <c:axId val="234200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98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2019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2019'!$A$26</c:f>
              <c:strCache>
                <c:ptCount val="1"/>
                <c:pt idx="0">
                  <c:v>USED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2019'!$B$26:$M$26</c:f>
              <c:numCache/>
            </c:numRef>
          </c:val>
        </c:ser>
        <c:ser>
          <c:idx val="0"/>
          <c:order val="1"/>
          <c:tx>
            <c:strRef>
              <c:f>'R_MC&amp;MP structure 2019'!$A$25</c:f>
              <c:strCache>
                <c:ptCount val="1"/>
                <c:pt idx="0">
                  <c:v>NEW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2019'!$B$25:$M$25</c:f>
              <c:numCache/>
            </c:numRef>
          </c:val>
        </c:ser>
        <c:overlap val="100"/>
        <c:axId val="9454201"/>
        <c:axId val="17978946"/>
      </c:barChart>
      <c:lineChart>
        <c:grouping val="standard"/>
        <c:varyColors val="0"/>
        <c:ser>
          <c:idx val="2"/>
          <c:order val="2"/>
          <c:tx>
            <c:strRef>
              <c:f>'R_MC&amp;MP structure 2019'!$A$23</c:f>
              <c:strCache>
                <c:ptCount val="1"/>
                <c:pt idx="0">
                  <c:v>TOTAL MP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2019'!$B$23:$M$23</c:f>
              <c:numCache/>
            </c:numRef>
          </c:val>
          <c:smooth val="0"/>
        </c:ser>
        <c:axId val="9454201"/>
        <c:axId val="17978946"/>
      </c:lineChart>
      <c:catAx>
        <c:axId val="945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946"/>
        <c:crosses val="autoZero"/>
        <c:auto val="1"/>
        <c:lblOffset val="100"/>
        <c:tickLblSkip val="1"/>
        <c:noMultiLvlLbl val="0"/>
      </c:catAx>
      <c:valAx>
        <c:axId val="17978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54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I-IX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925"/>
          <c:w val="0.79925"/>
          <c:h val="0.84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2019vs2018'!$F$13</c:f>
              <c:numCache/>
            </c:numRef>
          </c:val>
        </c:ser>
        <c:ser>
          <c:idx val="2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2019vs2018'!$E$13</c:f>
              <c:numCache/>
            </c:numRef>
          </c:val>
        </c:ser>
        <c:gapWidth val="200"/>
        <c:axId val="43246293"/>
        <c:axId val="53672318"/>
      </c:barChart>
      <c:catAx>
        <c:axId val="43246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72318"/>
        <c:crosses val="autoZero"/>
        <c:auto val="1"/>
        <c:lblOffset val="100"/>
        <c:tickLblSkip val="1"/>
        <c:noMultiLvlLbl val="0"/>
      </c:catAx>
      <c:valAx>
        <c:axId val="5367231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462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I-IX 2019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2019vs2018'!$A$3:$A$4</c:f>
              <c:strCache/>
            </c:strRef>
          </c:cat>
          <c:val>
            <c:numRef>
              <c:f>'R_PTW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965"/>
          <c:w val="0.73225"/>
          <c:h val="0.76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2019vs2018'!$U$5:$AF$5</c:f>
              <c:numCache/>
            </c:numRef>
          </c:val>
        </c:ser>
        <c:ser>
          <c:idx val="3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2019vs2018'!$B$5:$M$5</c:f>
              <c:numCache/>
            </c:numRef>
          </c:val>
        </c:ser>
        <c:axId val="13288815"/>
        <c:axId val="52490472"/>
      </c:barChart>
      <c:catAx>
        <c:axId val="1328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90472"/>
        <c:crosses val="autoZero"/>
        <c:auto val="1"/>
        <c:lblOffset val="100"/>
        <c:tickLblSkip val="1"/>
        <c:noMultiLvlLbl val="0"/>
      </c:catAx>
      <c:valAx>
        <c:axId val="52490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88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I-IX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725"/>
          <c:w val="0.752"/>
          <c:h val="0.8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2019vs2018'!$F$13</c:f>
              <c:numCache/>
            </c:numRef>
          </c:val>
        </c:ser>
        <c:ser>
          <c:idx val="2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2019vs2018'!$N$5</c:f>
              <c:numCache/>
            </c:numRef>
          </c:val>
        </c:ser>
        <c:gapWidth val="200"/>
        <c:axId val="2652201"/>
        <c:axId val="23869810"/>
      </c:barChart>
      <c:catAx>
        <c:axId val="2652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69810"/>
        <c:crosses val="autoZero"/>
        <c:auto val="1"/>
        <c:lblOffset val="100"/>
        <c:tickLblSkip val="1"/>
        <c:noMultiLvlLbl val="0"/>
      </c:catAx>
      <c:valAx>
        <c:axId val="2386981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2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I-IX 2019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2019vs2018'!$A$3:$A$4</c:f>
              <c:strCache/>
            </c:strRef>
          </c:cat>
          <c:val>
            <c:numRef>
              <c:f>'R_PTW NEW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2019vs2018'!$B$7:$M$7</c:f>
              <c:numCache/>
            </c:numRef>
          </c:val>
        </c:ser>
        <c:ser>
          <c:idx val="3"/>
          <c:order val="1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2019vs2018'!$B$8:$M$8</c:f>
              <c:numCache/>
            </c:numRef>
          </c:val>
        </c:ser>
        <c:ser>
          <c:idx val="2"/>
          <c:order val="2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2019vs2018'!$B$9:$M$9</c:f>
              <c:numCache/>
            </c:numRef>
          </c:val>
        </c:ser>
        <c:axId val="13501699"/>
        <c:axId val="54406428"/>
      </c:barChart>
      <c:catAx>
        <c:axId val="13501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06428"/>
        <c:crosses val="autoZero"/>
        <c:auto val="1"/>
        <c:lblOffset val="100"/>
        <c:tickLblSkip val="1"/>
        <c:noMultiLvlLbl val="0"/>
      </c:catAx>
      <c:valAx>
        <c:axId val="544064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1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I-IX 2018 - 2019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2019vs2018'!$F$14</c:f>
              <c:numCache/>
            </c:numRef>
          </c:val>
        </c:ser>
        <c:ser>
          <c:idx val="2"/>
          <c:order val="1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2019vs2018'!$N$9</c:f>
              <c:numCache/>
            </c:numRef>
          </c:val>
        </c:ser>
        <c:gapWidth val="200"/>
        <c:axId val="19895805"/>
        <c:axId val="44844518"/>
      </c:barChart>
      <c:catAx>
        <c:axId val="1989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44518"/>
        <c:crossesAt val="0"/>
        <c:auto val="1"/>
        <c:lblOffset val="100"/>
        <c:tickLblSkip val="1"/>
        <c:noMultiLvlLbl val="0"/>
      </c:catAx>
      <c:valAx>
        <c:axId val="4484451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95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Jan-Sep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rankings'!$L$10,'R_MC 2019 rankings'!$L$15,'R_MC 2019 rankings'!$L$20,'R_MC 2019 rankings'!$L$25,'R_MC 2019 rankings'!$L$30,'R_MC 2019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89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68</v>
      </c>
    </row>
    <row r="5" spans="3:9" ht="12.75">
      <c r="C5" s="38" t="s">
        <v>90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108</v>
      </c>
      <c r="C7" s="62" t="s">
        <v>109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110</v>
      </c>
      <c r="C9" s="63" t="s">
        <v>111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112</v>
      </c>
      <c r="C11" s="63" t="s">
        <v>113</v>
      </c>
      <c r="D11" s="10"/>
    </row>
    <row r="12" ht="12.75">
      <c r="B12" s="149"/>
    </row>
    <row r="13" spans="2:17" ht="12.75">
      <c r="B13" s="150" t="s">
        <v>104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114</v>
      </c>
      <c r="C15" s="63" t="s">
        <v>115</v>
      </c>
      <c r="D15" s="12"/>
    </row>
    <row r="16" ht="12.75">
      <c r="B16" s="149"/>
    </row>
    <row r="17" spans="2:3" ht="12.75">
      <c r="B17" s="151" t="s">
        <v>105</v>
      </c>
      <c r="C17" s="62" t="s">
        <v>149</v>
      </c>
    </row>
    <row r="18" ht="12.75">
      <c r="B18" s="149"/>
    </row>
    <row r="19" spans="2:3" ht="12.75">
      <c r="B19" s="151" t="s">
        <v>116</v>
      </c>
      <c r="C19" s="62" t="s">
        <v>117</v>
      </c>
    </row>
    <row r="20" ht="12.75">
      <c r="B20" s="149"/>
    </row>
    <row r="21" spans="2:3" ht="12.75">
      <c r="B21" s="151" t="s">
        <v>106</v>
      </c>
      <c r="C21" s="62" t="s">
        <v>107</v>
      </c>
    </row>
    <row r="22" ht="12.75">
      <c r="B22" s="149"/>
    </row>
    <row r="23" ht="12.75">
      <c r="D23" s="96" t="s">
        <v>46</v>
      </c>
    </row>
  </sheetData>
  <sheetProtection/>
  <mergeCells count="1">
    <mergeCell ref="B1:L1"/>
  </mergeCells>
  <hyperlinks>
    <hyperlink ref="B7" location="'R_PTW 2019vs2018'!A1" display="R_PTW 2019vs2018"/>
    <hyperlink ref="B9" location="'R_PTW NEW 2019vs2018'!A1" display="R_PTW NEW 2019vs2018"/>
    <hyperlink ref="B11" location="'R_MC NEW 2019vs2018'!A1" display="R_MC NEW 2019vs2018"/>
    <hyperlink ref="B13" location="'R_MC 2019 rankings'!A1" display="R_MC 2019 rankings"/>
    <hyperlink ref="B15" location="'R_MP NEW 2019vs2018'!A1" display="R_MP NEW 2019vs2018"/>
    <hyperlink ref="B17" location="'R_MP_2019 ranking'!A1" display="R_MP_2019 ranking"/>
    <hyperlink ref="B19" location="'R_PTW USED 2019vs2018'!A1" display="R_PTW USED 2019vs2018"/>
    <hyperlink ref="B21" location="'R_MC&amp;MP structure 2019'!A1" display="R_MC&amp;MP structure 2019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122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43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2407</v>
      </c>
      <c r="C3" s="3">
        <v>5189</v>
      </c>
      <c r="D3" s="3">
        <v>9818</v>
      </c>
      <c r="E3" s="3">
        <v>13011</v>
      </c>
      <c r="F3" s="3">
        <v>10091</v>
      </c>
      <c r="G3" s="3">
        <v>9661</v>
      </c>
      <c r="H3" s="3">
        <v>10005</v>
      </c>
      <c r="I3" s="3">
        <v>7767</v>
      </c>
      <c r="J3" s="3">
        <v>5580</v>
      </c>
      <c r="K3" s="3"/>
      <c r="L3" s="3"/>
      <c r="M3" s="7"/>
      <c r="N3" s="3">
        <v>73529</v>
      </c>
      <c r="O3" s="97">
        <v>0.7461767183202931</v>
      </c>
      <c r="T3" s="43" t="s">
        <v>4</v>
      </c>
      <c r="U3" s="3">
        <v>2489</v>
      </c>
      <c r="V3" s="3">
        <v>3085</v>
      </c>
      <c r="W3" s="3">
        <v>6999</v>
      </c>
      <c r="X3" s="3">
        <v>12438</v>
      </c>
      <c r="Y3" s="3">
        <v>10681</v>
      </c>
      <c r="Z3" s="3">
        <v>9413</v>
      </c>
      <c r="AA3" s="3">
        <v>8363</v>
      </c>
      <c r="AB3" s="3">
        <v>7617</v>
      </c>
      <c r="AC3" s="3">
        <v>5051</v>
      </c>
      <c r="AD3" s="3">
        <v>4180</v>
      </c>
      <c r="AE3" s="3">
        <v>2761</v>
      </c>
      <c r="AF3" s="7">
        <v>2610</v>
      </c>
      <c r="AG3" s="4">
        <v>75687</v>
      </c>
    </row>
    <row r="4" spans="1:33" s="5" customFormat="1" ht="15.75" customHeight="1">
      <c r="A4" s="19" t="s">
        <v>3</v>
      </c>
      <c r="B4" s="163">
        <v>675</v>
      </c>
      <c r="C4" s="163">
        <v>1264</v>
      </c>
      <c r="D4" s="163">
        <v>2643</v>
      </c>
      <c r="E4" s="163">
        <v>3700</v>
      </c>
      <c r="F4" s="163">
        <v>3440</v>
      </c>
      <c r="G4" s="163">
        <v>3678</v>
      </c>
      <c r="H4" s="163">
        <v>4096</v>
      </c>
      <c r="I4" s="163">
        <v>3382</v>
      </c>
      <c r="J4" s="163">
        <v>2134</v>
      </c>
      <c r="K4" s="163"/>
      <c r="L4" s="163"/>
      <c r="M4" s="164"/>
      <c r="N4" s="3">
        <v>25012</v>
      </c>
      <c r="O4" s="97">
        <v>0.2538232816797069</v>
      </c>
      <c r="T4" s="100" t="s">
        <v>3</v>
      </c>
      <c r="U4" s="47">
        <v>622</v>
      </c>
      <c r="V4" s="47">
        <v>760</v>
      </c>
      <c r="W4" s="47">
        <v>1539</v>
      </c>
      <c r="X4" s="47">
        <v>3236</v>
      </c>
      <c r="Y4" s="47">
        <v>3469</v>
      </c>
      <c r="Z4" s="47">
        <v>3445</v>
      </c>
      <c r="AA4" s="48">
        <v>3527</v>
      </c>
      <c r="AB4" s="48">
        <v>3510</v>
      </c>
      <c r="AC4" s="48">
        <v>2067</v>
      </c>
      <c r="AD4" s="48">
        <v>1544</v>
      </c>
      <c r="AE4" s="48">
        <v>1019</v>
      </c>
      <c r="AF4" s="49">
        <v>733</v>
      </c>
      <c r="AG4" s="4">
        <v>25471</v>
      </c>
    </row>
    <row r="5" spans="1:33" s="5" customFormat="1" ht="12.75">
      <c r="A5" s="30" t="s">
        <v>119</v>
      </c>
      <c r="B5" s="9">
        <v>3082</v>
      </c>
      <c r="C5" s="9">
        <v>6453</v>
      </c>
      <c r="D5" s="9">
        <v>12461</v>
      </c>
      <c r="E5" s="9">
        <v>16711</v>
      </c>
      <c r="F5" s="9">
        <v>13531</v>
      </c>
      <c r="G5" s="9">
        <v>13339</v>
      </c>
      <c r="H5" s="9">
        <v>14101</v>
      </c>
      <c r="I5" s="9">
        <v>11149</v>
      </c>
      <c r="J5" s="9">
        <v>7714</v>
      </c>
      <c r="K5" s="9"/>
      <c r="L5" s="9"/>
      <c r="M5" s="9"/>
      <c r="N5" s="9">
        <v>98541</v>
      </c>
      <c r="O5" s="97">
        <v>1</v>
      </c>
      <c r="T5" s="99" t="s">
        <v>93</v>
      </c>
      <c r="U5" s="139">
        <v>3111</v>
      </c>
      <c r="V5" s="139">
        <v>3845</v>
      </c>
      <c r="W5" s="140">
        <v>8538</v>
      </c>
      <c r="X5" s="140">
        <v>15674</v>
      </c>
      <c r="Y5" s="141">
        <v>14150</v>
      </c>
      <c r="Z5" s="4">
        <v>12858</v>
      </c>
      <c r="AA5" s="4">
        <v>11890</v>
      </c>
      <c r="AB5" s="4">
        <v>11127</v>
      </c>
      <c r="AC5" s="4">
        <v>7118</v>
      </c>
      <c r="AD5" s="4">
        <v>5724</v>
      </c>
      <c r="AE5" s="4">
        <v>3780</v>
      </c>
      <c r="AF5" s="4">
        <v>3343</v>
      </c>
      <c r="AG5" s="142">
        <v>101158</v>
      </c>
    </row>
    <row r="6" spans="1:34" s="5" customFormat="1" ht="15.75" customHeight="1">
      <c r="A6" s="69" t="s">
        <v>120</v>
      </c>
      <c r="B6" s="165">
        <v>-0.07807358659886332</v>
      </c>
      <c r="C6" s="165">
        <v>1.093770279039585</v>
      </c>
      <c r="D6" s="214">
        <v>0.9310398264373161</v>
      </c>
      <c r="E6" s="214">
        <v>0.3410641200545703</v>
      </c>
      <c r="F6" s="165">
        <v>-0.1902938184429418</v>
      </c>
      <c r="G6" s="165">
        <v>-0.014189638607641664</v>
      </c>
      <c r="H6" s="165">
        <v>0.0571257215683334</v>
      </c>
      <c r="I6" s="165">
        <v>-0.20934685483299054</v>
      </c>
      <c r="J6" s="165">
        <v>-0.30809938111041346</v>
      </c>
      <c r="K6" s="165"/>
      <c r="L6" s="165"/>
      <c r="M6" s="165"/>
      <c r="N6" s="166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121</v>
      </c>
      <c r="B7" s="167">
        <v>-0.009321761491481784</v>
      </c>
      <c r="C7" s="167">
        <v>0.6782834850455137</v>
      </c>
      <c r="D7" s="215">
        <v>0.4594752869524479</v>
      </c>
      <c r="E7" s="215">
        <v>0.0661605206073752</v>
      </c>
      <c r="F7" s="167">
        <v>-0.04374558303886922</v>
      </c>
      <c r="G7" s="167">
        <v>0.03740861720329747</v>
      </c>
      <c r="H7" s="167">
        <v>0.18595458368376794</v>
      </c>
      <c r="I7" s="167">
        <v>0.001977172643120362</v>
      </c>
      <c r="J7" s="167">
        <v>0.08373138522056767</v>
      </c>
      <c r="K7" s="167"/>
      <c r="L7" s="167"/>
      <c r="M7" s="167"/>
      <c r="N7" s="167">
        <v>0.11584060875768598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150</v>
      </c>
      <c r="C9" s="226"/>
      <c r="D9" s="227" t="s">
        <v>35</v>
      </c>
      <c r="E9" s="229" t="s">
        <v>23</v>
      </c>
      <c r="F9" s="230"/>
      <c r="G9" s="227" t="s">
        <v>35</v>
      </c>
    </row>
    <row r="10" spans="1:34" s="5" customFormat="1" ht="26.25" customHeight="1">
      <c r="A10" s="224"/>
      <c r="B10" s="45">
        <v>2019</v>
      </c>
      <c r="C10" s="45">
        <v>2018</v>
      </c>
      <c r="D10" s="228"/>
      <c r="E10" s="45">
        <f>B10</f>
        <v>2019</v>
      </c>
      <c r="F10" s="45">
        <f>C10</f>
        <v>2018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4">
        <v>5580</v>
      </c>
      <c r="C11" s="194">
        <v>5051</v>
      </c>
      <c r="D11" s="195">
        <v>0.10473173628984367</v>
      </c>
      <c r="E11" s="194">
        <v>73529</v>
      </c>
      <c r="F11" s="196">
        <v>66136</v>
      </c>
      <c r="G11" s="195">
        <v>0.11178480706423133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4">
        <v>2134</v>
      </c>
      <c r="C12" s="194">
        <v>2067</v>
      </c>
      <c r="D12" s="195">
        <v>0.03241412675374944</v>
      </c>
      <c r="E12" s="194">
        <v>25012</v>
      </c>
      <c r="F12" s="196">
        <v>22175</v>
      </c>
      <c r="G12" s="195">
        <v>0.12793686583990982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4">
        <v>7714</v>
      </c>
      <c r="C13" s="194">
        <v>7118</v>
      </c>
      <c r="D13" s="195">
        <v>0.08373138522056767</v>
      </c>
      <c r="E13" s="194">
        <v>98541</v>
      </c>
      <c r="F13" s="194">
        <v>88311</v>
      </c>
      <c r="G13" s="195">
        <v>0.11584060875768598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126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460</v>
      </c>
      <c r="C3" s="3">
        <v>893</v>
      </c>
      <c r="D3" s="3">
        <v>2168</v>
      </c>
      <c r="E3" s="3">
        <v>3126</v>
      </c>
      <c r="F3" s="3">
        <v>2483</v>
      </c>
      <c r="G3" s="3">
        <v>2401</v>
      </c>
      <c r="H3" s="3">
        <v>2338</v>
      </c>
      <c r="I3" s="3">
        <v>1771</v>
      </c>
      <c r="J3" s="3">
        <v>1224</v>
      </c>
      <c r="K3" s="3"/>
      <c r="L3" s="3"/>
      <c r="M3" s="7"/>
      <c r="N3" s="3">
        <f>SUM(B3:M3)</f>
        <v>16864</v>
      </c>
      <c r="O3" s="97">
        <f>N3/N5</f>
        <v>0.5001037928887043</v>
      </c>
      <c r="T3" s="43" t="s">
        <v>4</v>
      </c>
      <c r="U3" s="3">
        <v>362</v>
      </c>
      <c r="V3" s="3">
        <v>506</v>
      </c>
      <c r="W3" s="3">
        <v>1225</v>
      </c>
      <c r="X3" s="3">
        <v>2249</v>
      </c>
      <c r="Y3" s="3">
        <v>2004</v>
      </c>
      <c r="Z3" s="3">
        <v>1986</v>
      </c>
      <c r="AA3" s="3">
        <v>1629</v>
      </c>
      <c r="AB3" s="3">
        <v>1452</v>
      </c>
      <c r="AC3" s="3">
        <v>1040</v>
      </c>
      <c r="AD3" s="3">
        <v>841</v>
      </c>
      <c r="AE3" s="3">
        <v>555</v>
      </c>
      <c r="AF3" s="7">
        <v>675</v>
      </c>
      <c r="AG3" s="4">
        <v>14524</v>
      </c>
    </row>
    <row r="4" spans="1:33" s="5" customFormat="1" ht="15.75" customHeight="1">
      <c r="A4" s="19" t="s">
        <v>3</v>
      </c>
      <c r="B4" s="163">
        <v>362</v>
      </c>
      <c r="C4" s="163">
        <v>803</v>
      </c>
      <c r="D4" s="163">
        <v>1857</v>
      </c>
      <c r="E4" s="163">
        <v>2581</v>
      </c>
      <c r="F4" s="163">
        <v>2381</v>
      </c>
      <c r="G4" s="163">
        <v>2501</v>
      </c>
      <c r="H4" s="163">
        <v>2785</v>
      </c>
      <c r="I4" s="163">
        <v>2220</v>
      </c>
      <c r="J4" s="163">
        <v>1367</v>
      </c>
      <c r="K4" s="163"/>
      <c r="L4" s="163"/>
      <c r="M4" s="164"/>
      <c r="N4" s="3">
        <f>SUM(B4:M4)</f>
        <v>16857</v>
      </c>
      <c r="O4" s="97">
        <f>N4/N5</f>
        <v>0.4998962071112956</v>
      </c>
      <c r="T4" s="68" t="s">
        <v>3</v>
      </c>
      <c r="U4" s="47">
        <v>277</v>
      </c>
      <c r="V4" s="47">
        <v>387</v>
      </c>
      <c r="W4" s="47">
        <v>982</v>
      </c>
      <c r="X4" s="47">
        <v>2208</v>
      </c>
      <c r="Y4" s="47">
        <v>2285</v>
      </c>
      <c r="Z4" s="47">
        <v>2273</v>
      </c>
      <c r="AA4" s="48">
        <v>2327</v>
      </c>
      <c r="AB4" s="48">
        <v>2281</v>
      </c>
      <c r="AC4" s="48">
        <v>1321</v>
      </c>
      <c r="AD4" s="48">
        <v>965</v>
      </c>
      <c r="AE4" s="48">
        <v>643</v>
      </c>
      <c r="AF4" s="49">
        <v>498</v>
      </c>
      <c r="AG4" s="4">
        <v>16447</v>
      </c>
    </row>
    <row r="5" spans="1:33" s="5" customFormat="1" ht="12.75">
      <c r="A5" s="30" t="s">
        <v>119</v>
      </c>
      <c r="B5" s="9">
        <v>822</v>
      </c>
      <c r="C5" s="9">
        <v>1696</v>
      </c>
      <c r="D5" s="9">
        <v>4025</v>
      </c>
      <c r="E5" s="9">
        <v>5707</v>
      </c>
      <c r="F5" s="9">
        <v>4864</v>
      </c>
      <c r="G5" s="9">
        <v>4902</v>
      </c>
      <c r="H5" s="9">
        <v>5123</v>
      </c>
      <c r="I5" s="9">
        <f>SUM(I3:I4)</f>
        <v>3991</v>
      </c>
      <c r="J5" s="9">
        <f>SUM(J3:J4)</f>
        <v>2591</v>
      </c>
      <c r="K5" s="9"/>
      <c r="L5" s="9"/>
      <c r="M5" s="9"/>
      <c r="N5" s="9">
        <f>SUM(B5:M5)</f>
        <v>33721</v>
      </c>
      <c r="O5" s="97">
        <v>1</v>
      </c>
      <c r="T5" s="48" t="s">
        <v>93</v>
      </c>
      <c r="U5" s="47">
        <v>639</v>
      </c>
      <c r="V5" s="47">
        <v>893</v>
      </c>
      <c r="W5" s="47">
        <v>2207</v>
      </c>
      <c r="X5" s="47">
        <v>4457</v>
      </c>
      <c r="Y5" s="47">
        <v>4289</v>
      </c>
      <c r="Z5" s="47">
        <v>4259</v>
      </c>
      <c r="AA5" s="47">
        <v>3956</v>
      </c>
      <c r="AB5" s="47">
        <v>3733</v>
      </c>
      <c r="AC5" s="47">
        <v>2361</v>
      </c>
      <c r="AD5" s="47">
        <v>1806</v>
      </c>
      <c r="AE5" s="47">
        <v>1198</v>
      </c>
      <c r="AF5" s="47">
        <v>1173</v>
      </c>
      <c r="AG5" s="47">
        <v>30971</v>
      </c>
    </row>
    <row r="6" spans="1:33" s="5" customFormat="1" ht="15.75" customHeight="1">
      <c r="A6" s="69" t="s">
        <v>120</v>
      </c>
      <c r="B6" s="165">
        <v>-0.29923273657289007</v>
      </c>
      <c r="C6" s="165">
        <v>1.0632603406326036</v>
      </c>
      <c r="D6" s="214">
        <v>1.3732311320754715</v>
      </c>
      <c r="E6" s="214">
        <v>0.41788819875776406</v>
      </c>
      <c r="F6" s="165">
        <v>-0.14771333450148938</v>
      </c>
      <c r="G6" s="165">
        <v>0.0078125</v>
      </c>
      <c r="H6" s="165">
        <v>0.04508363933088533</v>
      </c>
      <c r="I6" s="165">
        <f>I5/H5-1</f>
        <v>-0.22096427874292401</v>
      </c>
      <c r="J6" s="165">
        <f>J5/I5-1</f>
        <v>-0.35078927587070907</v>
      </c>
      <c r="K6" s="165"/>
      <c r="L6" s="165"/>
      <c r="M6" s="165"/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167">
        <v>0.2863849765258215</v>
      </c>
      <c r="C7" s="167">
        <v>0.8992161254199329</v>
      </c>
      <c r="D7" s="215">
        <v>0.8237426370638876</v>
      </c>
      <c r="E7" s="215">
        <v>0.2804577069777878</v>
      </c>
      <c r="F7" s="167">
        <v>0.13406388435532768</v>
      </c>
      <c r="G7" s="167">
        <v>0.15097440713782584</v>
      </c>
      <c r="H7" s="167">
        <v>0.2949949443882709</v>
      </c>
      <c r="I7" s="167">
        <f>I5/AB5-1</f>
        <v>0.06911331368872231</v>
      </c>
      <c r="J7" s="167">
        <f>J5/AC5-1</f>
        <v>0.09741634900465912</v>
      </c>
      <c r="K7" s="167"/>
      <c r="L7" s="167"/>
      <c r="M7" s="167"/>
      <c r="N7" s="167">
        <f>+N5/F13-1</f>
        <v>0.2585280286631335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2019vs2018'!B9:C9</f>
        <v>SEPTEMBER</v>
      </c>
      <c r="C9" s="226"/>
      <c r="D9" s="227" t="s">
        <v>35</v>
      </c>
      <c r="E9" s="229" t="s">
        <v>23</v>
      </c>
      <c r="F9" s="230"/>
      <c r="G9" s="227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2019vs2018'!B10</f>
        <v>2019</v>
      </c>
      <c r="C10" s="45">
        <f>'R_PTW 2019vs2018'!C10</f>
        <v>2018</v>
      </c>
      <c r="D10" s="228"/>
      <c r="E10" s="45">
        <f>'R_PTW 2019vs2018'!E10</f>
        <v>2019</v>
      </c>
      <c r="F10" s="45">
        <f>'R_PTW 2019vs2018'!F10</f>
        <v>2018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4">
        <f ca="1">OFFSET(A3,,COUNTA(B3:M3),,)</f>
        <v>1224</v>
      </c>
      <c r="C11" s="194">
        <f ca="1">OFFSET(T3,,COUNTA(B3:M3),,)</f>
        <v>1040</v>
      </c>
      <c r="D11" s="195">
        <f>+B11/C11-1</f>
        <v>0.17692307692307696</v>
      </c>
      <c r="E11" s="194">
        <f>N3</f>
        <v>16864</v>
      </c>
      <c r="F11" s="196">
        <f ca="1">SUM(OFFSET(U3,,,,COUNTA(B3:M3)))</f>
        <v>12453</v>
      </c>
      <c r="G11" s="195">
        <f>+E11/F11-1</f>
        <v>0.3542118365052598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4">
        <f ca="1">OFFSET(A4,,COUNTA(B4:M4),,)</f>
        <v>1367</v>
      </c>
      <c r="C12" s="194">
        <f ca="1">OFFSET(T4,,COUNTA(B4:M4),,)</f>
        <v>1321</v>
      </c>
      <c r="D12" s="195">
        <f>+B12/C12-1</f>
        <v>0.03482210446631351</v>
      </c>
      <c r="E12" s="194">
        <f>N4</f>
        <v>16857</v>
      </c>
      <c r="F12" s="196">
        <f ca="1">SUM(OFFSET(U4,,,,COUNTA(B4:M4)))</f>
        <v>14341</v>
      </c>
      <c r="G12" s="195">
        <f>+E12/F12-1</f>
        <v>0.1754410431629594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4">
        <f>SUM(B11:B12)</f>
        <v>2591</v>
      </c>
      <c r="C13" s="194">
        <f>SUM(C11:C12)</f>
        <v>2361</v>
      </c>
      <c r="D13" s="195">
        <f>+B13/C13-1</f>
        <v>0.09741634900465912</v>
      </c>
      <c r="E13" s="194">
        <f>SUM(E11:E12)</f>
        <v>33721</v>
      </c>
      <c r="F13" s="194">
        <f>SUM(F11:F12)</f>
        <v>26794</v>
      </c>
      <c r="G13" s="195">
        <f>+E13/F13-1</f>
        <v>0.2585280286631335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535</v>
      </c>
      <c r="C6" s="163">
        <v>1117</v>
      </c>
      <c r="D6" s="163">
        <v>2081</v>
      </c>
      <c r="E6" s="163">
        <v>3411</v>
      </c>
      <c r="F6" s="163">
        <v>3016</v>
      </c>
      <c r="G6" s="163">
        <v>3077</v>
      </c>
      <c r="H6" s="163">
        <v>2446</v>
      </c>
      <c r="I6" s="163">
        <v>2023</v>
      </c>
      <c r="J6" s="163">
        <v>1643</v>
      </c>
      <c r="K6" s="163">
        <v>780</v>
      </c>
      <c r="L6" s="163">
        <v>586</v>
      </c>
      <c r="M6" s="164">
        <v>5129</v>
      </c>
      <c r="N6" s="3">
        <v>25844</v>
      </c>
      <c r="O6" s="82"/>
      <c r="R6" s="83"/>
    </row>
    <row r="7" spans="1:18" s="62" customFormat="1" ht="12.75">
      <c r="A7" s="163">
        <v>2017</v>
      </c>
      <c r="B7" s="163">
        <v>389</v>
      </c>
      <c r="C7" s="163">
        <v>712</v>
      </c>
      <c r="D7" s="163">
        <v>1837</v>
      </c>
      <c r="E7" s="163">
        <v>2055</v>
      </c>
      <c r="F7" s="163">
        <v>2013</v>
      </c>
      <c r="G7" s="163">
        <v>1955</v>
      </c>
      <c r="H7" s="163">
        <v>1602</v>
      </c>
      <c r="I7" s="163">
        <v>1347</v>
      </c>
      <c r="J7" s="163">
        <v>853</v>
      </c>
      <c r="K7" s="163">
        <v>645</v>
      </c>
      <c r="L7" s="163">
        <v>394</v>
      </c>
      <c r="M7" s="164">
        <v>1230</v>
      </c>
      <c r="N7" s="3">
        <v>15032</v>
      </c>
      <c r="O7" s="82"/>
      <c r="R7" s="83"/>
    </row>
    <row r="8" spans="1:18" s="62" customFormat="1" ht="12.75">
      <c r="A8" s="163">
        <v>2018</v>
      </c>
      <c r="B8" s="163">
        <v>362</v>
      </c>
      <c r="C8" s="163">
        <v>506</v>
      </c>
      <c r="D8" s="163">
        <v>1225</v>
      </c>
      <c r="E8" s="163">
        <v>2249</v>
      </c>
      <c r="F8" s="163">
        <v>2004</v>
      </c>
      <c r="G8" s="163">
        <v>1986</v>
      </c>
      <c r="H8" s="163">
        <v>1629</v>
      </c>
      <c r="I8" s="163">
        <v>1452</v>
      </c>
      <c r="J8" s="163">
        <v>1040</v>
      </c>
      <c r="K8" s="163">
        <v>841</v>
      </c>
      <c r="L8" s="163">
        <v>555</v>
      </c>
      <c r="M8" s="164">
        <v>675</v>
      </c>
      <c r="N8" s="3">
        <v>14524</v>
      </c>
      <c r="O8" s="82"/>
      <c r="R8" s="84"/>
    </row>
    <row r="9" spans="1:15" ht="12.75">
      <c r="A9" s="9">
        <v>2019</v>
      </c>
      <c r="B9" s="9">
        <v>460</v>
      </c>
      <c r="C9" s="9">
        <v>893</v>
      </c>
      <c r="D9" s="9">
        <v>2168</v>
      </c>
      <c r="E9" s="9">
        <v>3126</v>
      </c>
      <c r="F9" s="9">
        <v>2483</v>
      </c>
      <c r="G9" s="9">
        <v>2401</v>
      </c>
      <c r="H9" s="9">
        <v>2338</v>
      </c>
      <c r="I9" s="9">
        <v>1771</v>
      </c>
      <c r="J9" s="9">
        <v>1224</v>
      </c>
      <c r="K9" s="9">
        <v>0</v>
      </c>
      <c r="L9" s="9">
        <v>0</v>
      </c>
      <c r="M9" s="9">
        <v>0</v>
      </c>
      <c r="N9" s="85">
        <v>16864</v>
      </c>
      <c r="O9" s="86"/>
    </row>
    <row r="10" spans="1:14" ht="12.75">
      <c r="A10" s="143" t="s">
        <v>125</v>
      </c>
      <c r="B10" s="152">
        <v>0.270718232044199</v>
      </c>
      <c r="C10" s="152">
        <v>0.7648221343873518</v>
      </c>
      <c r="D10" s="152">
        <v>0.7697959183673468</v>
      </c>
      <c r="E10" s="152">
        <v>0.38995108937305467</v>
      </c>
      <c r="F10" s="152">
        <v>0.2390219560878244</v>
      </c>
      <c r="G10" s="152">
        <v>0.20896273917421948</v>
      </c>
      <c r="H10" s="152">
        <v>0.4352363413136895</v>
      </c>
      <c r="I10" s="152">
        <v>0.21969696969696972</v>
      </c>
      <c r="J10" s="152">
        <v>0.17692307692307696</v>
      </c>
      <c r="K10" s="152"/>
      <c r="L10" s="152"/>
      <c r="M10" s="152"/>
      <c r="N10" s="152">
        <v>0.3542118365052598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3" t="s">
        <v>6</v>
      </c>
      <c r="B12" s="225" t="str">
        <f>'R_PTW NEW 2019vs2018'!B9:C9</f>
        <v>SEPTEMBER</v>
      </c>
      <c r="C12" s="226"/>
      <c r="D12" s="227" t="s">
        <v>35</v>
      </c>
      <c r="E12" s="229" t="s">
        <v>23</v>
      </c>
      <c r="F12" s="230"/>
      <c r="G12" s="227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2019vs2018'!B10</f>
        <v>2019</v>
      </c>
      <c r="C13" s="45">
        <f>'R_PTW NEW 2019vs2018'!C10</f>
        <v>2018</v>
      </c>
      <c r="D13" s="228"/>
      <c r="E13" s="45">
        <f>'R_PTW NEW 2019vs2018'!E10</f>
        <v>2019</v>
      </c>
      <c r="F13" s="45">
        <f>'R_PTW NEW 2019vs2018'!F10</f>
        <v>2018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8">
        <v>1224</v>
      </c>
      <c r="C14" s="168">
        <v>1040</v>
      </c>
      <c r="D14" s="169">
        <v>0.17692307692307696</v>
      </c>
      <c r="E14" s="168">
        <v>16864</v>
      </c>
      <c r="F14" s="170">
        <v>12453</v>
      </c>
      <c r="G14" s="169">
        <v>0.3542118365052598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9" t="s">
        <v>127</v>
      </c>
      <c r="C2" s="249"/>
      <c r="D2" s="249"/>
      <c r="E2" s="249"/>
      <c r="F2" s="249"/>
      <c r="G2" s="249"/>
      <c r="H2" s="249"/>
      <c r="I2" s="101"/>
      <c r="J2" s="249" t="s">
        <v>128</v>
      </c>
      <c r="K2" s="249"/>
      <c r="L2" s="249"/>
      <c r="M2" s="249"/>
      <c r="N2" s="249"/>
      <c r="O2" s="249"/>
      <c r="P2" s="249"/>
      <c r="R2" s="249" t="s">
        <v>130</v>
      </c>
      <c r="S2" s="249"/>
      <c r="T2" s="249"/>
      <c r="U2" s="249"/>
      <c r="V2" s="249"/>
      <c r="W2" s="249"/>
      <c r="X2" s="249"/>
    </row>
    <row r="3" spans="2:24" ht="15" customHeight="1">
      <c r="B3" s="250" t="s">
        <v>57</v>
      </c>
      <c r="C3" s="252" t="s">
        <v>58</v>
      </c>
      <c r="D3" s="238" t="s">
        <v>153</v>
      </c>
      <c r="E3" s="239"/>
      <c r="F3" s="239"/>
      <c r="G3" s="239"/>
      <c r="H3" s="240"/>
      <c r="I3" s="103"/>
      <c r="J3" s="256" t="s">
        <v>59</v>
      </c>
      <c r="K3" s="259" t="s">
        <v>102</v>
      </c>
      <c r="L3" s="238" t="str">
        <f>D3</f>
        <v>January-September</v>
      </c>
      <c r="M3" s="239"/>
      <c r="N3" s="239"/>
      <c r="O3" s="239"/>
      <c r="P3" s="240"/>
      <c r="R3" s="250" t="s">
        <v>48</v>
      </c>
      <c r="S3" s="252" t="s">
        <v>58</v>
      </c>
      <c r="T3" s="238" t="str">
        <f>L3</f>
        <v>January-September</v>
      </c>
      <c r="U3" s="239"/>
      <c r="V3" s="239"/>
      <c r="W3" s="239"/>
      <c r="X3" s="240"/>
    </row>
    <row r="4" spans="2:24" ht="15" customHeight="1">
      <c r="B4" s="251"/>
      <c r="C4" s="253"/>
      <c r="D4" s="104">
        <v>2019</v>
      </c>
      <c r="E4" s="105" t="s">
        <v>60</v>
      </c>
      <c r="F4" s="106">
        <v>2018</v>
      </c>
      <c r="G4" s="105" t="s">
        <v>60</v>
      </c>
      <c r="H4" s="107" t="s">
        <v>61</v>
      </c>
      <c r="I4" s="108"/>
      <c r="J4" s="257"/>
      <c r="K4" s="260"/>
      <c r="L4" s="244">
        <v>2019</v>
      </c>
      <c r="M4" s="254">
        <v>2018</v>
      </c>
      <c r="N4" s="246" t="s">
        <v>62</v>
      </c>
      <c r="O4" s="246" t="s">
        <v>129</v>
      </c>
      <c r="P4" s="246" t="s">
        <v>94</v>
      </c>
      <c r="R4" s="262"/>
      <c r="S4" s="263"/>
      <c r="T4" s="244">
        <v>2019</v>
      </c>
      <c r="U4" s="254">
        <v>2018</v>
      </c>
      <c r="V4" s="246" t="s">
        <v>62</v>
      </c>
      <c r="W4" s="246" t="s">
        <v>129</v>
      </c>
      <c r="X4" s="246" t="s">
        <v>94</v>
      </c>
    </row>
    <row r="5" spans="2:24" ht="12.75">
      <c r="B5" s="178">
        <v>1</v>
      </c>
      <c r="C5" s="179" t="s">
        <v>26</v>
      </c>
      <c r="D5" s="180">
        <v>1961</v>
      </c>
      <c r="E5" s="181">
        <v>0.11628320683111955</v>
      </c>
      <c r="F5" s="180">
        <v>1660</v>
      </c>
      <c r="G5" s="182">
        <v>0.13330121255922267</v>
      </c>
      <c r="H5" s="171">
        <v>0.18132530120481927</v>
      </c>
      <c r="I5" s="109"/>
      <c r="J5" s="258"/>
      <c r="K5" s="261"/>
      <c r="L5" s="245"/>
      <c r="M5" s="255"/>
      <c r="N5" s="245"/>
      <c r="O5" s="245"/>
      <c r="P5" s="245"/>
      <c r="R5" s="251"/>
      <c r="S5" s="264"/>
      <c r="T5" s="245"/>
      <c r="U5" s="255"/>
      <c r="V5" s="245"/>
      <c r="W5" s="245"/>
      <c r="X5" s="245"/>
    </row>
    <row r="6" spans="2:24" ht="15">
      <c r="B6" s="183">
        <v>2</v>
      </c>
      <c r="C6" s="184" t="s">
        <v>27</v>
      </c>
      <c r="D6" s="185">
        <v>1879</v>
      </c>
      <c r="E6" s="186">
        <v>0.1114207779886148</v>
      </c>
      <c r="F6" s="185">
        <v>1395</v>
      </c>
      <c r="G6" s="187">
        <v>0.11202119971091304</v>
      </c>
      <c r="H6" s="172">
        <v>0.34695340501792105</v>
      </c>
      <c r="I6" s="109"/>
      <c r="J6" s="110" t="s">
        <v>63</v>
      </c>
      <c r="K6" s="200" t="s">
        <v>47</v>
      </c>
      <c r="L6" s="218">
        <v>1814</v>
      </c>
      <c r="M6" s="144">
        <v>971</v>
      </c>
      <c r="N6" s="201">
        <v>0.8681771369721936</v>
      </c>
      <c r="O6" s="202"/>
      <c r="P6" s="202"/>
      <c r="R6" s="110" t="s">
        <v>49</v>
      </c>
      <c r="S6" s="200" t="s">
        <v>27</v>
      </c>
      <c r="T6" s="218">
        <v>769</v>
      </c>
      <c r="U6" s="144">
        <v>511</v>
      </c>
      <c r="V6" s="201">
        <v>0.5048923679060666</v>
      </c>
      <c r="W6" s="202"/>
      <c r="X6" s="202"/>
    </row>
    <row r="7" spans="2:24" ht="15">
      <c r="B7" s="183">
        <v>3</v>
      </c>
      <c r="C7" s="184" t="s">
        <v>47</v>
      </c>
      <c r="D7" s="185">
        <v>1876</v>
      </c>
      <c r="E7" s="186">
        <v>0.11124288425047438</v>
      </c>
      <c r="F7" s="185">
        <v>1003</v>
      </c>
      <c r="G7" s="187">
        <v>0.08054284108247009</v>
      </c>
      <c r="H7" s="172">
        <v>0.8703888334995016</v>
      </c>
      <c r="I7" s="109"/>
      <c r="J7" s="111"/>
      <c r="K7" s="203" t="s">
        <v>28</v>
      </c>
      <c r="L7" s="204">
        <v>1404</v>
      </c>
      <c r="M7" s="145">
        <v>1169</v>
      </c>
      <c r="N7" s="205">
        <v>0.20102651839178787</v>
      </c>
      <c r="O7" s="153"/>
      <c r="P7" s="153"/>
      <c r="R7" s="111"/>
      <c r="S7" s="203" t="s">
        <v>26</v>
      </c>
      <c r="T7" s="204">
        <v>718</v>
      </c>
      <c r="U7" s="145">
        <v>624</v>
      </c>
      <c r="V7" s="205">
        <v>0.15064102564102555</v>
      </c>
      <c r="W7" s="153"/>
      <c r="X7" s="153"/>
    </row>
    <row r="8" spans="2:24" ht="15">
      <c r="B8" s="183">
        <v>4</v>
      </c>
      <c r="C8" s="184" t="s">
        <v>0</v>
      </c>
      <c r="D8" s="185">
        <v>1565</v>
      </c>
      <c r="E8" s="186">
        <v>0.09280123339658444</v>
      </c>
      <c r="F8" s="185">
        <v>1271</v>
      </c>
      <c r="G8" s="187">
        <v>0.10206375973660965</v>
      </c>
      <c r="H8" s="172">
        <v>0.23131392604248613</v>
      </c>
      <c r="I8" s="109"/>
      <c r="J8" s="111"/>
      <c r="K8" s="203" t="s">
        <v>27</v>
      </c>
      <c r="L8" s="204">
        <v>871</v>
      </c>
      <c r="M8" s="145">
        <v>653</v>
      </c>
      <c r="N8" s="205">
        <v>0.3338437978560489</v>
      </c>
      <c r="O8" s="153"/>
      <c r="P8" s="153"/>
      <c r="R8" s="111"/>
      <c r="S8" s="203" t="s">
        <v>152</v>
      </c>
      <c r="T8" s="204">
        <v>350</v>
      </c>
      <c r="U8" s="145">
        <v>271</v>
      </c>
      <c r="V8" s="205">
        <v>0.29151291512915134</v>
      </c>
      <c r="W8" s="153"/>
      <c r="X8" s="153"/>
    </row>
    <row r="9" spans="2:24" ht="12.75">
      <c r="B9" s="183">
        <v>5</v>
      </c>
      <c r="C9" s="184" t="s">
        <v>28</v>
      </c>
      <c r="D9" s="185">
        <v>1405</v>
      </c>
      <c r="E9" s="186">
        <v>0.08331356736242884</v>
      </c>
      <c r="F9" s="185">
        <v>1169</v>
      </c>
      <c r="G9" s="187">
        <v>0.09387296233839236</v>
      </c>
      <c r="H9" s="172">
        <v>0.2018819503849445</v>
      </c>
      <c r="I9" s="109"/>
      <c r="J9" s="110"/>
      <c r="K9" s="110" t="s">
        <v>151</v>
      </c>
      <c r="L9" s="110">
        <v>4916</v>
      </c>
      <c r="M9" s="110">
        <v>3325</v>
      </c>
      <c r="N9" s="206">
        <v>0.47849624060150386</v>
      </c>
      <c r="O9" s="153"/>
      <c r="P9" s="153"/>
      <c r="R9" s="110"/>
      <c r="S9" s="110" t="s">
        <v>151</v>
      </c>
      <c r="T9" s="110">
        <v>1816</v>
      </c>
      <c r="U9" s="110">
        <v>1244</v>
      </c>
      <c r="V9" s="206">
        <v>0.459807073954984</v>
      </c>
      <c r="W9" s="153"/>
      <c r="X9" s="153"/>
    </row>
    <row r="10" spans="2:24" ht="12.75">
      <c r="B10" s="183">
        <v>6</v>
      </c>
      <c r="C10" s="184" t="s">
        <v>88</v>
      </c>
      <c r="D10" s="185">
        <v>797</v>
      </c>
      <c r="E10" s="186">
        <v>0.047260436432637574</v>
      </c>
      <c r="F10" s="185">
        <v>463</v>
      </c>
      <c r="G10" s="187">
        <v>0.0371797960330844</v>
      </c>
      <c r="H10" s="172">
        <v>0.7213822894168467</v>
      </c>
      <c r="I10" s="109"/>
      <c r="J10" s="112" t="s">
        <v>69</v>
      </c>
      <c r="K10" s="113"/>
      <c r="L10" s="175">
        <v>9005</v>
      </c>
      <c r="M10" s="175">
        <v>6118</v>
      </c>
      <c r="N10" s="114">
        <v>0.4718862373324615</v>
      </c>
      <c r="O10" s="133">
        <v>0.5339777039848197</v>
      </c>
      <c r="P10" s="133">
        <v>0.49128724002248453</v>
      </c>
      <c r="R10" s="112" t="s">
        <v>78</v>
      </c>
      <c r="S10" s="113"/>
      <c r="T10" s="175">
        <v>3653</v>
      </c>
      <c r="U10" s="175">
        <v>2650</v>
      </c>
      <c r="V10" s="114">
        <v>0.3784905660377358</v>
      </c>
      <c r="W10" s="133">
        <v>0.216615275142315</v>
      </c>
      <c r="X10" s="133">
        <v>0.21280012848309643</v>
      </c>
    </row>
    <row r="11" spans="2:24" ht="15">
      <c r="B11" s="183">
        <v>7</v>
      </c>
      <c r="C11" s="184" t="s">
        <v>29</v>
      </c>
      <c r="D11" s="185">
        <v>746</v>
      </c>
      <c r="E11" s="186">
        <v>0.04423624288425047</v>
      </c>
      <c r="F11" s="185">
        <v>563</v>
      </c>
      <c r="G11" s="187">
        <v>0.04520998956074841</v>
      </c>
      <c r="H11" s="172">
        <v>0.32504440497335696</v>
      </c>
      <c r="I11" s="109"/>
      <c r="J11" s="110" t="s">
        <v>64</v>
      </c>
      <c r="K11" s="200" t="s">
        <v>33</v>
      </c>
      <c r="L11" s="218">
        <v>76</v>
      </c>
      <c r="M11" s="144">
        <v>75</v>
      </c>
      <c r="N11" s="201">
        <v>0.01333333333333342</v>
      </c>
      <c r="O11" s="202"/>
      <c r="P11" s="202"/>
      <c r="R11" s="110" t="s">
        <v>50</v>
      </c>
      <c r="S11" s="203" t="s">
        <v>28</v>
      </c>
      <c r="T11" s="218">
        <v>630</v>
      </c>
      <c r="U11" s="144">
        <v>514</v>
      </c>
      <c r="V11" s="201">
        <v>0.22568093385214016</v>
      </c>
      <c r="W11" s="202"/>
      <c r="X11" s="202"/>
    </row>
    <row r="12" spans="2:24" ht="15">
      <c r="B12" s="183">
        <v>8</v>
      </c>
      <c r="C12" s="184" t="s">
        <v>33</v>
      </c>
      <c r="D12" s="185">
        <v>726</v>
      </c>
      <c r="E12" s="186">
        <v>0.04305028462998103</v>
      </c>
      <c r="F12" s="185">
        <v>648</v>
      </c>
      <c r="G12" s="187">
        <v>0.05203565405926283</v>
      </c>
      <c r="H12" s="172">
        <v>0.12037037037037046</v>
      </c>
      <c r="I12" s="109"/>
      <c r="J12" s="111"/>
      <c r="K12" s="203" t="s">
        <v>27</v>
      </c>
      <c r="L12" s="204">
        <v>71</v>
      </c>
      <c r="M12" s="145">
        <v>70</v>
      </c>
      <c r="N12" s="205">
        <v>0.014285714285714235</v>
      </c>
      <c r="O12" s="153"/>
      <c r="P12" s="153"/>
      <c r="R12" s="111"/>
      <c r="S12" s="203" t="s">
        <v>47</v>
      </c>
      <c r="T12" s="204">
        <v>492</v>
      </c>
      <c r="U12" s="145">
        <v>276</v>
      </c>
      <c r="V12" s="205">
        <v>0.7826086956521738</v>
      </c>
      <c r="W12" s="153"/>
      <c r="X12" s="153"/>
    </row>
    <row r="13" spans="2:24" ht="15">
      <c r="B13" s="183">
        <v>9</v>
      </c>
      <c r="C13" s="184" t="s">
        <v>30</v>
      </c>
      <c r="D13" s="185">
        <v>632</v>
      </c>
      <c r="E13" s="186">
        <v>0.03747628083491461</v>
      </c>
      <c r="F13" s="185">
        <v>446</v>
      </c>
      <c r="G13" s="187">
        <v>0.03581466313338152</v>
      </c>
      <c r="H13" s="172">
        <v>0.4170403587443947</v>
      </c>
      <c r="I13" s="109"/>
      <c r="J13" s="111"/>
      <c r="K13" s="203" t="s">
        <v>87</v>
      </c>
      <c r="L13" s="204">
        <v>54</v>
      </c>
      <c r="M13" s="145">
        <v>33</v>
      </c>
      <c r="N13" s="205">
        <v>0.6363636363636365</v>
      </c>
      <c r="O13" s="153"/>
      <c r="P13" s="153"/>
      <c r="R13" s="111"/>
      <c r="S13" s="203" t="s">
        <v>32</v>
      </c>
      <c r="T13" s="204">
        <v>231</v>
      </c>
      <c r="U13" s="145">
        <v>209</v>
      </c>
      <c r="V13" s="205">
        <v>0.10526315789473695</v>
      </c>
      <c r="W13" s="153"/>
      <c r="X13" s="153"/>
    </row>
    <row r="14" spans="2:24" ht="12.75">
      <c r="B14" s="188">
        <v>10</v>
      </c>
      <c r="C14" s="189" t="s">
        <v>32</v>
      </c>
      <c r="D14" s="190">
        <v>587</v>
      </c>
      <c r="E14" s="191">
        <v>0.03480787476280835</v>
      </c>
      <c r="F14" s="190">
        <v>573</v>
      </c>
      <c r="G14" s="192">
        <v>0.046013008913514813</v>
      </c>
      <c r="H14" s="193">
        <v>0.024432809773123898</v>
      </c>
      <c r="I14" s="109"/>
      <c r="J14" s="115"/>
      <c r="K14" s="110" t="s">
        <v>151</v>
      </c>
      <c r="L14" s="110">
        <v>155</v>
      </c>
      <c r="M14" s="110">
        <v>71</v>
      </c>
      <c r="N14" s="206">
        <v>1.183098591549296</v>
      </c>
      <c r="O14" s="153"/>
      <c r="P14" s="153"/>
      <c r="R14" s="115"/>
      <c r="S14" s="110" t="s">
        <v>151</v>
      </c>
      <c r="T14" s="110">
        <v>310</v>
      </c>
      <c r="U14" s="110">
        <v>300</v>
      </c>
      <c r="V14" s="206">
        <v>0.03333333333333344</v>
      </c>
      <c r="W14" s="153"/>
      <c r="X14" s="153"/>
    </row>
    <row r="15" spans="2:24" ht="12.75">
      <c r="B15" s="247" t="s">
        <v>76</v>
      </c>
      <c r="C15" s="248"/>
      <c r="D15" s="116">
        <v>12174</v>
      </c>
      <c r="E15" s="117">
        <v>0.7218927893738141</v>
      </c>
      <c r="F15" s="116">
        <v>9191</v>
      </c>
      <c r="G15" s="117">
        <v>0.7380550871275997</v>
      </c>
      <c r="H15" s="119">
        <v>0.3245566314873245</v>
      </c>
      <c r="I15" s="109"/>
      <c r="J15" s="112" t="s">
        <v>70</v>
      </c>
      <c r="K15" s="113"/>
      <c r="L15" s="175">
        <v>356</v>
      </c>
      <c r="M15" s="175">
        <v>249</v>
      </c>
      <c r="N15" s="114">
        <v>0.42971887550200805</v>
      </c>
      <c r="O15" s="133">
        <v>0.021110056925996205</v>
      </c>
      <c r="P15" s="133">
        <v>0.0199951818838834</v>
      </c>
      <c r="R15" s="112" t="s">
        <v>79</v>
      </c>
      <c r="S15" s="113"/>
      <c r="T15" s="175">
        <v>1663</v>
      </c>
      <c r="U15" s="175">
        <v>1299</v>
      </c>
      <c r="V15" s="114">
        <v>0.2802155504234025</v>
      </c>
      <c r="W15" s="133">
        <v>0.09861242884250475</v>
      </c>
      <c r="X15" s="133">
        <v>0.10431221392435558</v>
      </c>
    </row>
    <row r="16" spans="2:24" ht="15">
      <c r="B16" s="241" t="s">
        <v>77</v>
      </c>
      <c r="C16" s="241"/>
      <c r="D16" s="118">
        <v>4690</v>
      </c>
      <c r="E16" s="117">
        <v>0.278107210626186</v>
      </c>
      <c r="F16" s="118">
        <v>3262</v>
      </c>
      <c r="G16" s="117">
        <v>0.26194491287240024</v>
      </c>
      <c r="H16" s="120">
        <v>0.4377682403433476</v>
      </c>
      <c r="I16" s="109"/>
      <c r="J16" s="110" t="s">
        <v>65</v>
      </c>
      <c r="K16" s="200" t="s">
        <v>33</v>
      </c>
      <c r="L16" s="218">
        <v>297</v>
      </c>
      <c r="M16" s="144">
        <v>265</v>
      </c>
      <c r="N16" s="201">
        <v>0.12075471698113205</v>
      </c>
      <c r="O16" s="202"/>
      <c r="P16" s="202"/>
      <c r="R16" s="110" t="s">
        <v>51</v>
      </c>
      <c r="S16" s="200" t="s">
        <v>47</v>
      </c>
      <c r="T16" s="218">
        <v>1157</v>
      </c>
      <c r="U16" s="144">
        <v>546</v>
      </c>
      <c r="V16" s="201">
        <v>1.119047619047619</v>
      </c>
      <c r="W16" s="202"/>
      <c r="X16" s="202"/>
    </row>
    <row r="17" spans="2:24" ht="15">
      <c r="B17" s="242" t="s">
        <v>75</v>
      </c>
      <c r="C17" s="242"/>
      <c r="D17" s="158">
        <v>16864</v>
      </c>
      <c r="E17" s="173">
        <v>1</v>
      </c>
      <c r="F17" s="158">
        <v>12453</v>
      </c>
      <c r="G17" s="174">
        <v>0.9999999999999994</v>
      </c>
      <c r="H17" s="157">
        <v>0.3542118365052598</v>
      </c>
      <c r="I17" s="109"/>
      <c r="J17" s="111"/>
      <c r="K17" s="203" t="s">
        <v>27</v>
      </c>
      <c r="L17" s="204">
        <v>287</v>
      </c>
      <c r="M17" s="145">
        <v>168</v>
      </c>
      <c r="N17" s="205">
        <v>0.7083333333333333</v>
      </c>
      <c r="O17" s="153"/>
      <c r="P17" s="153"/>
      <c r="R17" s="111"/>
      <c r="S17" s="203" t="s">
        <v>26</v>
      </c>
      <c r="T17" s="204">
        <v>651</v>
      </c>
      <c r="U17" s="145">
        <v>630</v>
      </c>
      <c r="V17" s="205">
        <v>0.03333333333333344</v>
      </c>
      <c r="W17" s="153"/>
      <c r="X17" s="153"/>
    </row>
    <row r="18" spans="2:24" ht="15">
      <c r="B18" s="243" t="s">
        <v>91</v>
      </c>
      <c r="C18" s="243"/>
      <c r="D18" s="243"/>
      <c r="E18" s="243"/>
      <c r="F18" s="243"/>
      <c r="G18" s="243"/>
      <c r="H18" s="243"/>
      <c r="I18" s="109"/>
      <c r="J18" s="111"/>
      <c r="K18" s="203" t="s">
        <v>0</v>
      </c>
      <c r="L18" s="204">
        <v>265</v>
      </c>
      <c r="M18" s="145">
        <v>140</v>
      </c>
      <c r="N18" s="205">
        <v>0.8928571428571428</v>
      </c>
      <c r="O18" s="153"/>
      <c r="P18" s="153"/>
      <c r="R18" s="111"/>
      <c r="S18" s="203" t="s">
        <v>28</v>
      </c>
      <c r="T18" s="204">
        <v>480</v>
      </c>
      <c r="U18" s="145">
        <v>531</v>
      </c>
      <c r="V18" s="205">
        <v>-0.096045197740113</v>
      </c>
      <c r="W18" s="153"/>
      <c r="X18" s="153"/>
    </row>
    <row r="19" spans="2:24" ht="12.75" customHeight="1">
      <c r="B19" s="235" t="s">
        <v>44</v>
      </c>
      <c r="C19" s="235"/>
      <c r="D19" s="235"/>
      <c r="E19" s="235"/>
      <c r="F19" s="235"/>
      <c r="G19" s="235"/>
      <c r="H19" s="235"/>
      <c r="I19" s="109"/>
      <c r="J19" s="115"/>
      <c r="K19" s="146" t="s">
        <v>151</v>
      </c>
      <c r="L19" s="110">
        <v>1135</v>
      </c>
      <c r="M19" s="110">
        <v>760</v>
      </c>
      <c r="N19" s="206">
        <v>0.493421052631579</v>
      </c>
      <c r="O19" s="153"/>
      <c r="P19" s="153"/>
      <c r="R19" s="115"/>
      <c r="S19" s="146" t="s">
        <v>151</v>
      </c>
      <c r="T19" s="110">
        <v>3674</v>
      </c>
      <c r="U19" s="110">
        <v>2519</v>
      </c>
      <c r="V19" s="206">
        <v>0.45851528384279483</v>
      </c>
      <c r="W19" s="153"/>
      <c r="X19" s="153"/>
    </row>
    <row r="20" spans="2:24" ht="12.75">
      <c r="B20" s="235"/>
      <c r="C20" s="235"/>
      <c r="D20" s="235"/>
      <c r="E20" s="235"/>
      <c r="F20" s="235"/>
      <c r="G20" s="235"/>
      <c r="H20" s="235"/>
      <c r="I20" s="109"/>
      <c r="J20" s="121" t="s">
        <v>71</v>
      </c>
      <c r="K20" s="122"/>
      <c r="L20" s="175">
        <v>1984</v>
      </c>
      <c r="M20" s="175">
        <v>1333</v>
      </c>
      <c r="N20" s="114">
        <v>0.4883720930232558</v>
      </c>
      <c r="O20" s="133">
        <v>0.11764705882352941</v>
      </c>
      <c r="P20" s="133">
        <v>0.10704247972376134</v>
      </c>
      <c r="R20" s="112" t="s">
        <v>80</v>
      </c>
      <c r="S20" s="123"/>
      <c r="T20" s="175">
        <v>5962</v>
      </c>
      <c r="U20" s="175">
        <v>4226</v>
      </c>
      <c r="V20" s="114">
        <v>0.41079034548035964</v>
      </c>
      <c r="W20" s="133">
        <v>0.35353415559772294</v>
      </c>
      <c r="X20" s="133">
        <v>0.33935597847908133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66</v>
      </c>
      <c r="K21" s="200" t="s">
        <v>26</v>
      </c>
      <c r="L21" s="218">
        <v>490</v>
      </c>
      <c r="M21" s="144">
        <v>388</v>
      </c>
      <c r="N21" s="201">
        <v>0.2628865979381443</v>
      </c>
      <c r="O21" s="202"/>
      <c r="P21" s="202"/>
      <c r="R21" s="111" t="s">
        <v>52</v>
      </c>
      <c r="S21" s="200" t="s">
        <v>31</v>
      </c>
      <c r="T21" s="208">
        <v>40</v>
      </c>
      <c r="U21" s="144">
        <v>32</v>
      </c>
      <c r="V21" s="201">
        <v>0.25</v>
      </c>
      <c r="W21" s="202"/>
      <c r="X21" s="202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3" t="s">
        <v>27</v>
      </c>
      <c r="L22" s="204">
        <v>299</v>
      </c>
      <c r="M22" s="145">
        <v>201</v>
      </c>
      <c r="N22" s="205">
        <v>0.48756218905472637</v>
      </c>
      <c r="O22" s="153"/>
      <c r="P22" s="153"/>
      <c r="R22" s="111"/>
      <c r="S22" s="203" t="s">
        <v>27</v>
      </c>
      <c r="T22" s="209">
        <v>3</v>
      </c>
      <c r="U22" s="145">
        <v>8</v>
      </c>
      <c r="V22" s="205">
        <v>-0.625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3" t="s">
        <v>29</v>
      </c>
      <c r="L23" s="204">
        <v>285</v>
      </c>
      <c r="M23" s="145">
        <v>272</v>
      </c>
      <c r="N23" s="205">
        <v>0.047794117647058876</v>
      </c>
      <c r="O23" s="153"/>
      <c r="P23" s="153"/>
      <c r="R23" s="111"/>
      <c r="S23" s="203" t="s">
        <v>29</v>
      </c>
      <c r="T23" s="209"/>
      <c r="U23" s="145">
        <v>3</v>
      </c>
      <c r="V23" s="205">
        <v>-1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151</v>
      </c>
      <c r="L24" s="110">
        <v>406</v>
      </c>
      <c r="M24" s="110">
        <v>363</v>
      </c>
      <c r="N24" s="206">
        <v>0.11845730027548207</v>
      </c>
      <c r="O24" s="153"/>
      <c r="P24" s="153"/>
      <c r="R24" s="115"/>
      <c r="S24" s="146" t="s">
        <v>151</v>
      </c>
      <c r="T24" s="110">
        <v>0</v>
      </c>
      <c r="U24" s="110">
        <v>0</v>
      </c>
      <c r="V24" s="206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72</v>
      </c>
      <c r="K25" s="122"/>
      <c r="L25" s="216">
        <v>1480</v>
      </c>
      <c r="M25" s="216">
        <v>1224</v>
      </c>
      <c r="N25" s="114">
        <v>0.20915032679738554</v>
      </c>
      <c r="O25" s="133">
        <v>0.08776091081593927</v>
      </c>
      <c r="P25" s="133">
        <v>0.09828956877860756</v>
      </c>
      <c r="R25" s="112" t="s">
        <v>81</v>
      </c>
      <c r="S25" s="122"/>
      <c r="T25" s="175">
        <v>43</v>
      </c>
      <c r="U25" s="175">
        <v>43</v>
      </c>
      <c r="V25" s="114">
        <v>0</v>
      </c>
      <c r="W25" s="133">
        <v>0.0025498102466793167</v>
      </c>
      <c r="X25" s="133">
        <v>0.0034529832168955273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67</v>
      </c>
      <c r="K26" s="200" t="s">
        <v>0</v>
      </c>
      <c r="L26" s="218">
        <v>1276</v>
      </c>
      <c r="M26" s="144">
        <v>1084</v>
      </c>
      <c r="N26" s="201">
        <v>0.17712177121771222</v>
      </c>
      <c r="O26" s="202"/>
      <c r="P26" s="202"/>
      <c r="R26" s="128" t="s">
        <v>53</v>
      </c>
      <c r="S26" s="200" t="s">
        <v>26</v>
      </c>
      <c r="T26" s="218">
        <v>161</v>
      </c>
      <c r="U26" s="144">
        <v>108</v>
      </c>
      <c r="V26" s="205">
        <v>0.4907407407407407</v>
      </c>
      <c r="W26" s="202"/>
      <c r="X26" s="202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3" t="s">
        <v>32</v>
      </c>
      <c r="L27" s="204">
        <v>533</v>
      </c>
      <c r="M27" s="145">
        <v>506</v>
      </c>
      <c r="N27" s="205">
        <v>0.05335968379446632</v>
      </c>
      <c r="O27" s="153"/>
      <c r="P27" s="153"/>
      <c r="R27" s="111"/>
      <c r="S27" s="203" t="s">
        <v>27</v>
      </c>
      <c r="T27" s="204">
        <v>123</v>
      </c>
      <c r="U27" s="145">
        <v>71</v>
      </c>
      <c r="V27" s="205">
        <v>0.732394366197183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3" t="s">
        <v>26</v>
      </c>
      <c r="L28" s="204">
        <v>481</v>
      </c>
      <c r="M28" s="145">
        <v>429</v>
      </c>
      <c r="N28" s="205">
        <v>0.1212121212121211</v>
      </c>
      <c r="O28" s="153"/>
      <c r="P28" s="153"/>
      <c r="R28" s="111"/>
      <c r="S28" s="203" t="s">
        <v>29</v>
      </c>
      <c r="T28" s="204">
        <v>75</v>
      </c>
      <c r="U28" s="145">
        <v>57</v>
      </c>
      <c r="V28" s="205">
        <v>0.3157894736842106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151</v>
      </c>
      <c r="L29" s="110">
        <v>1690</v>
      </c>
      <c r="M29" s="110">
        <v>1475</v>
      </c>
      <c r="N29" s="206">
        <v>0.1457627118644067</v>
      </c>
      <c r="O29" s="153"/>
      <c r="P29" s="153"/>
      <c r="R29" s="115"/>
      <c r="S29" s="110" t="s">
        <v>151</v>
      </c>
      <c r="T29" s="110">
        <v>221</v>
      </c>
      <c r="U29" s="110">
        <v>210</v>
      </c>
      <c r="V29" s="206">
        <v>0.05238095238095242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73</v>
      </c>
      <c r="K30" s="130"/>
      <c r="L30" s="175">
        <v>3980</v>
      </c>
      <c r="M30" s="175">
        <v>3494</v>
      </c>
      <c r="N30" s="114">
        <v>0.13909559244419012</v>
      </c>
      <c r="O30" s="133">
        <v>0.23600569259962048</v>
      </c>
      <c r="P30" s="133">
        <v>0.28057496185658076</v>
      </c>
      <c r="R30" s="112" t="s">
        <v>82</v>
      </c>
      <c r="S30" s="113"/>
      <c r="T30" s="175">
        <v>580</v>
      </c>
      <c r="U30" s="175">
        <v>446</v>
      </c>
      <c r="V30" s="114">
        <v>0.3004484304932735</v>
      </c>
      <c r="W30" s="133">
        <v>0.03439278937381404</v>
      </c>
      <c r="X30" s="133">
        <v>0.03581466313338152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74</v>
      </c>
      <c r="K31" s="131"/>
      <c r="L31" s="175">
        <v>59</v>
      </c>
      <c r="M31" s="175">
        <v>35</v>
      </c>
      <c r="N31" s="114">
        <v>0.6857142857142857</v>
      </c>
      <c r="O31" s="133">
        <v>0.0034985768500948766</v>
      </c>
      <c r="P31" s="133">
        <v>0.002810567734682406</v>
      </c>
      <c r="R31" s="110" t="s">
        <v>54</v>
      </c>
      <c r="S31" s="200" t="s">
        <v>26</v>
      </c>
      <c r="T31" s="218">
        <v>316</v>
      </c>
      <c r="U31" s="144">
        <v>262</v>
      </c>
      <c r="V31" s="201">
        <v>0.20610687022900764</v>
      </c>
      <c r="W31" s="202"/>
      <c r="X31" s="202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236" t="s">
        <v>75</v>
      </c>
      <c r="K32" s="237"/>
      <c r="L32" s="112">
        <v>16864</v>
      </c>
      <c r="M32" s="112">
        <v>12453</v>
      </c>
      <c r="N32" s="120">
        <v>0.3542118365052598</v>
      </c>
      <c r="O32" s="207">
        <v>1</v>
      </c>
      <c r="P32" s="207">
        <v>1</v>
      </c>
      <c r="R32" s="111"/>
      <c r="S32" s="203" t="s">
        <v>0</v>
      </c>
      <c r="T32" s="204">
        <v>231</v>
      </c>
      <c r="U32" s="145">
        <v>252</v>
      </c>
      <c r="V32" s="205">
        <v>-0.08333333333333337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109"/>
      <c r="K33" s="109"/>
      <c r="L33" s="109"/>
      <c r="O33" s="125"/>
      <c r="R33" s="111"/>
      <c r="S33" s="203" t="s">
        <v>27</v>
      </c>
      <c r="T33" s="204">
        <v>148</v>
      </c>
      <c r="U33" s="145">
        <v>94</v>
      </c>
      <c r="V33" s="205">
        <v>0.574468085106383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151</v>
      </c>
      <c r="T34" s="110">
        <v>322</v>
      </c>
      <c r="U34" s="110">
        <v>308</v>
      </c>
      <c r="V34" s="206">
        <v>0.045454545454545414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83</v>
      </c>
      <c r="S35" s="113"/>
      <c r="T35" s="175">
        <v>1017</v>
      </c>
      <c r="U35" s="175">
        <v>916</v>
      </c>
      <c r="V35" s="114">
        <v>0.11026200873362435</v>
      </c>
      <c r="W35" s="133">
        <v>0.060305977229601515</v>
      </c>
      <c r="X35" s="133">
        <v>0.0735565727134024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55</v>
      </c>
      <c r="S36" s="200" t="s">
        <v>0</v>
      </c>
      <c r="T36" s="210">
        <v>925</v>
      </c>
      <c r="U36" s="211">
        <v>692</v>
      </c>
      <c r="V36" s="201">
        <v>0.33670520231213863</v>
      </c>
      <c r="W36" s="202"/>
      <c r="X36" s="202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3" t="s">
        <v>33</v>
      </c>
      <c r="T37" s="212">
        <v>416</v>
      </c>
      <c r="U37" s="213">
        <v>355</v>
      </c>
      <c r="V37" s="205">
        <v>0.17183098591549295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3" t="s">
        <v>27</v>
      </c>
      <c r="T38" s="212">
        <v>409</v>
      </c>
      <c r="U38" s="213">
        <v>332</v>
      </c>
      <c r="V38" s="205">
        <v>0.2319277108433735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151</v>
      </c>
      <c r="T39" s="110">
        <v>1513</v>
      </c>
      <c r="U39" s="110">
        <v>1099</v>
      </c>
      <c r="V39" s="206">
        <v>0.37670609645131936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84</v>
      </c>
      <c r="S40" s="122"/>
      <c r="T40" s="175">
        <v>3263</v>
      </c>
      <c r="U40" s="175">
        <v>2478</v>
      </c>
      <c r="V40" s="114">
        <v>0.3167877320419694</v>
      </c>
      <c r="W40" s="133">
        <v>0.19348908918406071</v>
      </c>
      <c r="X40" s="133">
        <v>0.19898819561551434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R41" s="128" t="s">
        <v>56</v>
      </c>
      <c r="S41" s="200" t="s">
        <v>87</v>
      </c>
      <c r="T41" s="208">
        <v>74</v>
      </c>
      <c r="U41" s="144">
        <v>59</v>
      </c>
      <c r="V41" s="201">
        <v>0.2542372881355932</v>
      </c>
      <c r="W41" s="202"/>
      <c r="X41" s="202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3" t="s">
        <v>146</v>
      </c>
      <c r="T42" s="209">
        <v>61</v>
      </c>
      <c r="U42" s="145">
        <v>14</v>
      </c>
      <c r="V42" s="205">
        <v>3.3571428571428568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3" t="s">
        <v>145</v>
      </c>
      <c r="T43" s="209">
        <v>56</v>
      </c>
      <c r="U43" s="145">
        <v>55</v>
      </c>
      <c r="V43" s="205">
        <v>0.018181818181818077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151</v>
      </c>
      <c r="T44" s="110">
        <v>110</v>
      </c>
      <c r="U44" s="110">
        <v>123</v>
      </c>
      <c r="V44" s="206">
        <v>-0.10569105691056913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85</v>
      </c>
      <c r="S45" s="122"/>
      <c r="T45" s="175">
        <v>301</v>
      </c>
      <c r="U45" s="175">
        <v>251</v>
      </c>
      <c r="V45" s="114">
        <v>0.19920318725099606</v>
      </c>
      <c r="W45" s="133">
        <v>0.01784867172675522</v>
      </c>
      <c r="X45" s="133">
        <v>0.020155785754436682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86</v>
      </c>
      <c r="S46" s="131"/>
      <c r="T46" s="175">
        <v>382</v>
      </c>
      <c r="U46" s="175">
        <v>144</v>
      </c>
      <c r="V46" s="114">
        <v>1.6527777777777777</v>
      </c>
      <c r="W46" s="133">
        <v>0.02265180265654649</v>
      </c>
      <c r="X46" s="133">
        <v>0.011563478679836184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6" t="s">
        <v>75</v>
      </c>
      <c r="S47" s="237"/>
      <c r="T47" s="175">
        <v>16864</v>
      </c>
      <c r="U47" s="175">
        <v>12453</v>
      </c>
      <c r="V47" s="114">
        <v>0.3542118365052598</v>
      </c>
      <c r="W47" s="176">
        <v>1</v>
      </c>
      <c r="X47" s="176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8" s="125" customFormat="1" ht="12.75" customHeight="1">
      <c r="B62" s="126"/>
      <c r="C62" s="126"/>
      <c r="D62" s="126"/>
      <c r="E62" s="126"/>
      <c r="F62" s="126"/>
      <c r="G62" s="126"/>
      <c r="H62" s="126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2" ht="12.75">
      <c r="B72" s="126"/>
      <c r="C72" s="126"/>
      <c r="D72" s="126"/>
      <c r="E72" s="126"/>
      <c r="F72" s="126"/>
      <c r="G72" s="126"/>
      <c r="H72" s="126"/>
      <c r="I72" s="109"/>
      <c r="J72" s="109"/>
      <c r="K72" s="109"/>
      <c r="L72" s="109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24"/>
      <c r="K155" s="124"/>
      <c r="L155" s="124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8" ht="12.75">
      <c r="B256" s="124"/>
      <c r="C256" s="124"/>
      <c r="D256" s="124"/>
      <c r="E256" s="124"/>
      <c r="F256" s="124"/>
      <c r="G256" s="124"/>
      <c r="H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2:K32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23" dxfId="0" operator="lessThan">
      <formula>0</formula>
    </cfRule>
  </conditionalFormatting>
  <conditionalFormatting sqref="H10:H14">
    <cfRule type="cellIs" priority="22" dxfId="0" operator="lessThan">
      <formula>0</formula>
    </cfRule>
  </conditionalFormatting>
  <conditionalFormatting sqref="E5:E14 G5:H14">
    <cfRule type="cellIs" priority="21" dxfId="3" operator="equal">
      <formula>0</formula>
    </cfRule>
  </conditionalFormatting>
  <conditionalFormatting sqref="D5:D14">
    <cfRule type="cellIs" priority="20" dxfId="3" operator="equal">
      <formula>0</formula>
    </cfRule>
  </conditionalFormatting>
  <conditionalFormatting sqref="F5:F14">
    <cfRule type="cellIs" priority="19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131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311</v>
      </c>
      <c r="C6" s="163">
        <v>906</v>
      </c>
      <c r="D6" s="163">
        <v>1727</v>
      </c>
      <c r="E6" s="163">
        <v>2865</v>
      </c>
      <c r="F6" s="163">
        <v>3105</v>
      </c>
      <c r="G6" s="163">
        <v>3587</v>
      </c>
      <c r="H6" s="163">
        <v>3429</v>
      </c>
      <c r="I6" s="163">
        <v>3100</v>
      </c>
      <c r="J6" s="163">
        <v>2384</v>
      </c>
      <c r="K6" s="163">
        <v>1030</v>
      </c>
      <c r="L6" s="163">
        <v>794</v>
      </c>
      <c r="M6" s="164">
        <v>652</v>
      </c>
      <c r="N6" s="3">
        <v>23890</v>
      </c>
      <c r="O6" s="82"/>
      <c r="R6" s="83"/>
    </row>
    <row r="7" spans="1:18" s="62" customFormat="1" ht="12.75">
      <c r="A7" s="163">
        <v>2017</v>
      </c>
      <c r="B7" s="163">
        <v>497</v>
      </c>
      <c r="C7" s="163">
        <v>815</v>
      </c>
      <c r="D7" s="163">
        <v>2387</v>
      </c>
      <c r="E7" s="163">
        <v>2566</v>
      </c>
      <c r="F7" s="163">
        <v>3053</v>
      </c>
      <c r="G7" s="163">
        <v>3272</v>
      </c>
      <c r="H7" s="163">
        <v>3254</v>
      </c>
      <c r="I7" s="163">
        <v>2789</v>
      </c>
      <c r="J7" s="163">
        <v>1925</v>
      </c>
      <c r="K7" s="163">
        <v>1195</v>
      </c>
      <c r="L7" s="163">
        <v>1140</v>
      </c>
      <c r="M7" s="164">
        <v>6744</v>
      </c>
      <c r="N7" s="3">
        <v>29637</v>
      </c>
      <c r="O7" s="82"/>
      <c r="R7" s="83"/>
    </row>
    <row r="8" spans="1:18" s="62" customFormat="1" ht="12.75">
      <c r="A8" s="163">
        <v>2018</v>
      </c>
      <c r="B8" s="163">
        <v>277</v>
      </c>
      <c r="C8" s="163">
        <v>387</v>
      </c>
      <c r="D8" s="163">
        <v>982</v>
      </c>
      <c r="E8" s="163">
        <v>2208</v>
      </c>
      <c r="F8" s="163">
        <v>2285</v>
      </c>
      <c r="G8" s="163">
        <v>2273</v>
      </c>
      <c r="H8" s="163">
        <v>2327</v>
      </c>
      <c r="I8" s="163">
        <v>2281</v>
      </c>
      <c r="J8" s="163">
        <v>1321</v>
      </c>
      <c r="K8" s="163">
        <v>965</v>
      </c>
      <c r="L8" s="163">
        <v>643</v>
      </c>
      <c r="M8" s="164">
        <v>498</v>
      </c>
      <c r="N8" s="3">
        <v>16447</v>
      </c>
      <c r="O8" s="82"/>
      <c r="R8" s="84"/>
    </row>
    <row r="9" spans="1:15" ht="12.75">
      <c r="A9" s="9">
        <v>2019</v>
      </c>
      <c r="B9" s="9">
        <v>362</v>
      </c>
      <c r="C9" s="9">
        <v>803</v>
      </c>
      <c r="D9" s="9">
        <v>1857</v>
      </c>
      <c r="E9" s="9">
        <v>2581</v>
      </c>
      <c r="F9" s="9">
        <v>2381</v>
      </c>
      <c r="G9" s="9">
        <v>2501</v>
      </c>
      <c r="H9" s="9">
        <v>2785</v>
      </c>
      <c r="I9" s="9">
        <v>2220</v>
      </c>
      <c r="J9" s="9">
        <v>1367</v>
      </c>
      <c r="K9" s="9">
        <v>0</v>
      </c>
      <c r="L9" s="9">
        <v>0</v>
      </c>
      <c r="M9" s="9">
        <v>0</v>
      </c>
      <c r="N9" s="9">
        <v>16857</v>
      </c>
      <c r="O9" s="86"/>
    </row>
    <row r="10" spans="1:14" ht="12.75">
      <c r="A10" s="143" t="s">
        <v>125</v>
      </c>
      <c r="B10" s="97">
        <v>0.3068592057761732</v>
      </c>
      <c r="C10" s="97">
        <v>1.0749354005167957</v>
      </c>
      <c r="D10" s="97">
        <v>0.8910386965376782</v>
      </c>
      <c r="E10" s="97">
        <v>0.1689311594202898</v>
      </c>
      <c r="F10" s="97">
        <v>0.042013129102844715</v>
      </c>
      <c r="G10" s="97">
        <v>0.10030796304443457</v>
      </c>
      <c r="H10" s="97">
        <v>0.19681993983669965</v>
      </c>
      <c r="I10" s="97">
        <v>-0.0267426567295046</v>
      </c>
      <c r="J10" s="97">
        <v>0.03482210446631351</v>
      </c>
      <c r="K10" s="97"/>
      <c r="L10" s="97"/>
      <c r="M10" s="97"/>
      <c r="N10" s="177">
        <v>0.1754410431629594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3" t="s">
        <v>6</v>
      </c>
      <c r="B12" s="225" t="str">
        <f>'R_MC NEW 2019vs2018'!B12:C12</f>
        <v>SEPTEMBER</v>
      </c>
      <c r="C12" s="226"/>
      <c r="D12" s="227" t="s">
        <v>35</v>
      </c>
      <c r="E12" s="229" t="s">
        <v>23</v>
      </c>
      <c r="F12" s="230"/>
      <c r="G12" s="227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2019vs2018'!B13</f>
        <v>2019</v>
      </c>
      <c r="C13" s="45">
        <f>'R_MC NEW 2019vs2018'!C13</f>
        <v>2018</v>
      </c>
      <c r="D13" s="228"/>
      <c r="E13" s="45">
        <f>'R_MC NEW 2019vs2018'!E13</f>
        <v>2019</v>
      </c>
      <c r="F13" s="45">
        <f>'R_MC NEW 2019vs2018'!F13</f>
        <v>2018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68">
        <v>1367</v>
      </c>
      <c r="C14" s="168">
        <v>1321</v>
      </c>
      <c r="D14" s="169">
        <v>0.03482210446631351</v>
      </c>
      <c r="E14" s="168">
        <v>16857</v>
      </c>
      <c r="F14" s="170">
        <v>14341</v>
      </c>
      <c r="G14" s="169">
        <v>0.1754410431629594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5"/>
      <c r="C1" s="265"/>
      <c r="D1" s="265"/>
      <c r="E1" s="265"/>
      <c r="F1" s="265"/>
      <c r="G1" s="265"/>
      <c r="H1" s="265"/>
      <c r="I1" s="70"/>
      <c r="J1" s="70"/>
      <c r="K1" s="70"/>
      <c r="L1" s="70"/>
    </row>
    <row r="2" spans="2:12" ht="14.25">
      <c r="B2" s="249" t="s">
        <v>132</v>
      </c>
      <c r="C2" s="249"/>
      <c r="D2" s="249"/>
      <c r="E2" s="249"/>
      <c r="F2" s="249"/>
      <c r="G2" s="249"/>
      <c r="H2" s="249"/>
      <c r="I2" s="266"/>
      <c r="J2" s="266"/>
      <c r="K2" s="266"/>
      <c r="L2" s="266"/>
    </row>
    <row r="3" spans="2:16" ht="24" customHeight="1">
      <c r="B3" s="250" t="s">
        <v>57</v>
      </c>
      <c r="C3" s="252" t="s">
        <v>58</v>
      </c>
      <c r="D3" s="238" t="str">
        <f>'R_MC 2019 rankings'!D3:H3</f>
        <v>January-September</v>
      </c>
      <c r="E3" s="239"/>
      <c r="F3" s="239"/>
      <c r="G3" s="239"/>
      <c r="H3" s="240"/>
      <c r="I3" s="72"/>
      <c r="J3" s="73"/>
      <c r="K3" s="73"/>
      <c r="L3" s="74"/>
      <c r="M3" s="75"/>
      <c r="N3" s="75"/>
      <c r="O3" s="75"/>
      <c r="P3" s="75"/>
    </row>
    <row r="4" spans="2:16" ht="12.75">
      <c r="B4" s="251"/>
      <c r="C4" s="253"/>
      <c r="D4" s="104">
        <v>2018</v>
      </c>
      <c r="E4" s="105" t="s">
        <v>60</v>
      </c>
      <c r="F4" s="106">
        <v>2017</v>
      </c>
      <c r="G4" s="105" t="s">
        <v>60</v>
      </c>
      <c r="H4" s="107" t="s">
        <v>61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8">
        <v>1</v>
      </c>
      <c r="C5" s="179" t="s">
        <v>47</v>
      </c>
      <c r="D5" s="180">
        <v>5221</v>
      </c>
      <c r="E5" s="181">
        <v>0.3097229637539301</v>
      </c>
      <c r="F5" s="180">
        <v>4262</v>
      </c>
      <c r="G5" s="182">
        <v>0.29718987518304163</v>
      </c>
      <c r="H5" s="171">
        <v>0.22501173158141707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3">
        <v>2</v>
      </c>
      <c r="C6" s="184" t="s">
        <v>28</v>
      </c>
      <c r="D6" s="185">
        <v>1998</v>
      </c>
      <c r="E6" s="186">
        <v>0.11852642819006941</v>
      </c>
      <c r="F6" s="185">
        <v>1138</v>
      </c>
      <c r="G6" s="187">
        <v>0.07935290426051182</v>
      </c>
      <c r="H6" s="172">
        <v>0.7557117750439368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3">
        <v>3</v>
      </c>
      <c r="C7" s="184" t="s">
        <v>92</v>
      </c>
      <c r="D7" s="185">
        <v>1538</v>
      </c>
      <c r="E7" s="186">
        <v>0.09123806133950288</v>
      </c>
      <c r="F7" s="185">
        <v>2235</v>
      </c>
      <c r="G7" s="187">
        <v>0.1558468726030263</v>
      </c>
      <c r="H7" s="172">
        <v>-0.3118568232662192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3">
        <v>4</v>
      </c>
      <c r="C8" s="184" t="s">
        <v>88</v>
      </c>
      <c r="D8" s="185">
        <v>1021</v>
      </c>
      <c r="E8" s="186">
        <v>0.060568309900931365</v>
      </c>
      <c r="F8" s="185">
        <v>756</v>
      </c>
      <c r="G8" s="187">
        <v>0.05271598912209748</v>
      </c>
      <c r="H8" s="172">
        <v>0.35052910052910047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3">
        <v>5</v>
      </c>
      <c r="C9" s="184" t="s">
        <v>34</v>
      </c>
      <c r="D9" s="185">
        <v>932</v>
      </c>
      <c r="E9" s="186">
        <v>0.05528860414071306</v>
      </c>
      <c r="F9" s="185">
        <v>833</v>
      </c>
      <c r="G9" s="187">
        <v>0.05808521023638519</v>
      </c>
      <c r="H9" s="172">
        <v>0.1188475390156063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3">
        <v>6</v>
      </c>
      <c r="C10" s="184" t="s">
        <v>30</v>
      </c>
      <c r="D10" s="185">
        <v>931</v>
      </c>
      <c r="E10" s="186">
        <v>0.05522928160408139</v>
      </c>
      <c r="F10" s="185">
        <v>1231</v>
      </c>
      <c r="G10" s="187">
        <v>0.08583780768426191</v>
      </c>
      <c r="H10" s="172">
        <v>-0.24370430544272947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3">
        <v>7</v>
      </c>
      <c r="C11" s="184" t="s">
        <v>143</v>
      </c>
      <c r="D11" s="185">
        <v>715</v>
      </c>
      <c r="E11" s="186">
        <v>0.04241561369164146</v>
      </c>
      <c r="F11" s="185">
        <v>587</v>
      </c>
      <c r="G11" s="187">
        <v>0.04093159472840109</v>
      </c>
      <c r="H11" s="172">
        <v>0.21805792163543436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3">
        <v>8</v>
      </c>
      <c r="C12" s="184" t="s">
        <v>103</v>
      </c>
      <c r="D12" s="185">
        <v>700</v>
      </c>
      <c r="E12" s="186">
        <v>0.04152577564216646</v>
      </c>
      <c r="F12" s="185">
        <v>346</v>
      </c>
      <c r="G12" s="187">
        <v>0.02412662994212398</v>
      </c>
      <c r="H12" s="172">
        <v>1.0231213872832372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3">
        <v>9</v>
      </c>
      <c r="C13" s="184" t="s">
        <v>147</v>
      </c>
      <c r="D13" s="185">
        <v>378</v>
      </c>
      <c r="E13" s="186">
        <v>0.022423918846769888</v>
      </c>
      <c r="F13" s="185">
        <v>43</v>
      </c>
      <c r="G13" s="187">
        <v>0.002998396206680148</v>
      </c>
      <c r="H13" s="172">
        <v>7.790697674418604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8">
        <v>10</v>
      </c>
      <c r="C14" s="189" t="s">
        <v>144</v>
      </c>
      <c r="D14" s="190">
        <v>377</v>
      </c>
      <c r="E14" s="191">
        <v>0.02236459631013822</v>
      </c>
      <c r="F14" s="190">
        <v>56</v>
      </c>
      <c r="G14" s="192">
        <v>0.003904888083118332</v>
      </c>
      <c r="H14" s="193">
        <v>5.732142857142857</v>
      </c>
      <c r="I14" s="75"/>
      <c r="J14" s="78"/>
      <c r="K14" s="78"/>
      <c r="L14" s="78"/>
      <c r="N14" s="75"/>
      <c r="O14" s="75"/>
      <c r="P14" s="75"/>
    </row>
    <row r="15" spans="2:16" ht="12.75">
      <c r="B15" s="247" t="s">
        <v>76</v>
      </c>
      <c r="C15" s="248"/>
      <c r="D15" s="217">
        <v>13811</v>
      </c>
      <c r="E15" s="117">
        <v>0.8193035534199441</v>
      </c>
      <c r="F15" s="118">
        <v>11487</v>
      </c>
      <c r="G15" s="117">
        <v>0.8009901680496478</v>
      </c>
      <c r="H15" s="119">
        <v>0.2023156611822059</v>
      </c>
      <c r="I15" s="76"/>
      <c r="J15" s="76"/>
      <c r="K15" s="76"/>
      <c r="N15" s="75"/>
      <c r="O15" s="75"/>
      <c r="P15" s="75"/>
    </row>
    <row r="16" spans="2:16" ht="12.75">
      <c r="B16" s="241" t="s">
        <v>77</v>
      </c>
      <c r="C16" s="241"/>
      <c r="D16" s="118">
        <v>3046</v>
      </c>
      <c r="E16" s="117">
        <v>0.18069644658005576</v>
      </c>
      <c r="F16" s="118">
        <v>2854</v>
      </c>
      <c r="G16" s="117">
        <v>0.19900983195035213</v>
      </c>
      <c r="H16" s="119">
        <v>0.0672740014015416</v>
      </c>
      <c r="I16" s="76"/>
      <c r="J16" s="76"/>
      <c r="K16" s="76"/>
      <c r="N16" s="75"/>
      <c r="O16" s="75"/>
      <c r="P16" s="75"/>
    </row>
    <row r="17" spans="2:11" ht="12.75" customHeight="1">
      <c r="B17" s="242" t="s">
        <v>75</v>
      </c>
      <c r="C17" s="242"/>
      <c r="D17" s="158">
        <v>16857</v>
      </c>
      <c r="E17" s="173">
        <v>0.9999999999999992</v>
      </c>
      <c r="F17" s="158">
        <v>14341</v>
      </c>
      <c r="G17" s="174">
        <v>1.0000000000000004</v>
      </c>
      <c r="H17" s="219">
        <v>0.1754410431629594</v>
      </c>
      <c r="I17" s="76"/>
      <c r="J17" s="76"/>
      <c r="K17" s="76"/>
    </row>
    <row r="18" spans="2:11" ht="12.75">
      <c r="B18" s="243" t="s">
        <v>91</v>
      </c>
      <c r="C18" s="243"/>
      <c r="D18" s="243"/>
      <c r="E18" s="243"/>
      <c r="F18" s="243"/>
      <c r="G18" s="243"/>
      <c r="H18" s="243"/>
      <c r="I18" s="76"/>
      <c r="J18" s="76"/>
      <c r="K18" s="76"/>
    </row>
    <row r="19" spans="2:11" ht="12.75">
      <c r="B19" s="235" t="s">
        <v>44</v>
      </c>
      <c r="C19" s="235"/>
      <c r="D19" s="235"/>
      <c r="E19" s="235"/>
      <c r="F19" s="235"/>
      <c r="G19" s="235"/>
      <c r="H19" s="235"/>
      <c r="I19" s="76"/>
      <c r="J19" s="76"/>
      <c r="K19" s="76"/>
    </row>
    <row r="20" spans="2:11" ht="12.75">
      <c r="B20" s="235"/>
      <c r="C20" s="235"/>
      <c r="D20" s="235"/>
      <c r="E20" s="235"/>
      <c r="F20" s="235"/>
      <c r="G20" s="235"/>
      <c r="H20" s="235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C5" sqref="C5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133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134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1947</v>
      </c>
      <c r="C3" s="3">
        <v>4296</v>
      </c>
      <c r="D3" s="3">
        <v>7650</v>
      </c>
      <c r="E3" s="3">
        <v>9885</v>
      </c>
      <c r="F3" s="3">
        <v>7608</v>
      </c>
      <c r="G3" s="3">
        <v>7260</v>
      </c>
      <c r="H3" s="3">
        <v>7667</v>
      </c>
      <c r="I3" s="3">
        <v>5996</v>
      </c>
      <c r="J3" s="3">
        <v>4356</v>
      </c>
      <c r="K3" s="3"/>
      <c r="L3" s="3"/>
      <c r="M3" s="3"/>
      <c r="N3" s="3">
        <v>56665</v>
      </c>
      <c r="O3" s="97">
        <v>0.8741900647948164</v>
      </c>
      <c r="T3" s="43" t="s">
        <v>4</v>
      </c>
      <c r="U3" s="3">
        <v>2127</v>
      </c>
      <c r="V3" s="3">
        <v>2579</v>
      </c>
      <c r="W3" s="3">
        <v>5774</v>
      </c>
      <c r="X3" s="3">
        <v>10189</v>
      </c>
      <c r="Y3" s="3">
        <v>8677</v>
      </c>
      <c r="Z3" s="3">
        <v>7427</v>
      </c>
      <c r="AA3" s="3">
        <v>6734</v>
      </c>
      <c r="AB3" s="3">
        <v>6165</v>
      </c>
      <c r="AC3" s="3">
        <v>4011</v>
      </c>
      <c r="AD3" s="3">
        <v>3339</v>
      </c>
      <c r="AE3" s="3">
        <v>2206</v>
      </c>
      <c r="AF3" s="3">
        <v>1935</v>
      </c>
      <c r="AG3" s="4">
        <v>61163</v>
      </c>
    </row>
    <row r="4" spans="1:33" s="5" customFormat="1" ht="15.75" customHeight="1">
      <c r="A4" s="19" t="s">
        <v>3</v>
      </c>
      <c r="B4" s="3">
        <v>313</v>
      </c>
      <c r="C4" s="3">
        <v>461</v>
      </c>
      <c r="D4" s="3">
        <v>786</v>
      </c>
      <c r="E4" s="3">
        <v>1119</v>
      </c>
      <c r="F4" s="3">
        <v>1059</v>
      </c>
      <c r="G4" s="3">
        <v>1177</v>
      </c>
      <c r="H4" s="3">
        <v>1311</v>
      </c>
      <c r="I4" s="3">
        <v>1162</v>
      </c>
      <c r="J4" s="3">
        <v>767</v>
      </c>
      <c r="K4" s="3"/>
      <c r="L4" s="3"/>
      <c r="M4" s="3"/>
      <c r="N4" s="3">
        <v>8155</v>
      </c>
      <c r="O4" s="97">
        <v>0.12580993520518358</v>
      </c>
      <c r="T4" s="68" t="s">
        <v>3</v>
      </c>
      <c r="U4" s="3">
        <v>345</v>
      </c>
      <c r="V4" s="3">
        <v>373</v>
      </c>
      <c r="W4" s="3">
        <v>557</v>
      </c>
      <c r="X4" s="3">
        <v>1028</v>
      </c>
      <c r="Y4" s="3">
        <v>1184</v>
      </c>
      <c r="Z4" s="3">
        <v>1172</v>
      </c>
      <c r="AA4" s="3">
        <v>1200</v>
      </c>
      <c r="AB4" s="3">
        <v>1229</v>
      </c>
      <c r="AC4" s="3">
        <v>746</v>
      </c>
      <c r="AD4" s="3">
        <v>579</v>
      </c>
      <c r="AE4" s="3">
        <v>376</v>
      </c>
      <c r="AF4" s="3">
        <v>235</v>
      </c>
      <c r="AG4" s="4">
        <v>9024</v>
      </c>
    </row>
    <row r="5" spans="1:33" s="5" customFormat="1" ht="12.75">
      <c r="A5" s="30" t="s">
        <v>119</v>
      </c>
      <c r="B5" s="9">
        <v>2260</v>
      </c>
      <c r="C5" s="9">
        <v>4757</v>
      </c>
      <c r="D5" s="9">
        <v>8436</v>
      </c>
      <c r="E5" s="9">
        <v>11004</v>
      </c>
      <c r="F5" s="9">
        <v>8667</v>
      </c>
      <c r="G5" s="9">
        <v>8437</v>
      </c>
      <c r="H5" s="9">
        <v>8978</v>
      </c>
      <c r="I5" s="9">
        <v>7158</v>
      </c>
      <c r="J5" s="9">
        <v>5123</v>
      </c>
      <c r="K5" s="9"/>
      <c r="L5" s="9"/>
      <c r="M5" s="9"/>
      <c r="N5" s="9">
        <v>64820</v>
      </c>
      <c r="O5" s="97">
        <v>1</v>
      </c>
      <c r="T5" s="48" t="s">
        <v>93</v>
      </c>
      <c r="U5" s="3">
        <v>2472</v>
      </c>
      <c r="V5" s="3">
        <v>2952</v>
      </c>
      <c r="W5" s="3">
        <v>6331</v>
      </c>
      <c r="X5" s="3">
        <v>11217</v>
      </c>
      <c r="Y5" s="3">
        <v>9861</v>
      </c>
      <c r="Z5" s="3">
        <v>8599</v>
      </c>
      <c r="AA5" s="3">
        <v>7934</v>
      </c>
      <c r="AB5" s="3">
        <v>7394</v>
      </c>
      <c r="AC5" s="3">
        <v>4757</v>
      </c>
      <c r="AD5" s="3">
        <v>3918</v>
      </c>
      <c r="AE5" s="3">
        <v>2582</v>
      </c>
      <c r="AF5" s="3">
        <v>2170</v>
      </c>
      <c r="AG5" s="4">
        <v>70187</v>
      </c>
    </row>
    <row r="6" spans="1:33" s="5" customFormat="1" ht="15.75" customHeight="1">
      <c r="A6" s="69" t="s">
        <v>120</v>
      </c>
      <c r="B6" s="165">
        <v>0.041474654377880116</v>
      </c>
      <c r="C6" s="165">
        <v>1.104867256637168</v>
      </c>
      <c r="D6" s="165">
        <v>0.7733865881858315</v>
      </c>
      <c r="E6" s="165">
        <v>0.3044096728307255</v>
      </c>
      <c r="F6" s="165">
        <v>-0.21237731733914944</v>
      </c>
      <c r="G6" s="165">
        <v>-0.026537440867658968</v>
      </c>
      <c r="H6" s="165">
        <v>0.06412231835960647</v>
      </c>
      <c r="I6" s="165">
        <v>-0.20271775451102692</v>
      </c>
      <c r="J6" s="165">
        <v>-0.284297289745739</v>
      </c>
      <c r="K6" s="165"/>
      <c r="L6" s="165"/>
      <c r="M6" s="165"/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167">
        <v>-0.08576051779935279</v>
      </c>
      <c r="C7" s="167">
        <v>0.611449864498645</v>
      </c>
      <c r="D7" s="167">
        <v>0.3324909177065234</v>
      </c>
      <c r="E7" s="167">
        <v>-0.018989034501203483</v>
      </c>
      <c r="F7" s="167">
        <v>-0.12108305445695167</v>
      </c>
      <c r="G7" s="167">
        <v>-0.018839399930224432</v>
      </c>
      <c r="H7" s="167">
        <v>0.13158558104360973</v>
      </c>
      <c r="I7" s="167">
        <v>-0.03191777116581007</v>
      </c>
      <c r="J7" s="167">
        <v>0.07693924742484759</v>
      </c>
      <c r="K7" s="167"/>
      <c r="L7" s="167"/>
      <c r="M7" s="167"/>
      <c r="N7" s="167">
        <v>0.05369247525074372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2019vs2018'!B12:C12</f>
        <v>SEPTEMBER</v>
      </c>
      <c r="C9" s="226"/>
      <c r="D9" s="227" t="s">
        <v>35</v>
      </c>
      <c r="E9" s="229" t="s">
        <v>23</v>
      </c>
      <c r="F9" s="230"/>
      <c r="G9" s="227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2019vs2018'!B13</f>
        <v>2019</v>
      </c>
      <c r="C10" s="45">
        <f>'R_MP NEW 2019vs2018'!C13</f>
        <v>2018</v>
      </c>
      <c r="D10" s="228"/>
      <c r="E10" s="45">
        <f>'R_MP NEW 2019vs2018'!E13</f>
        <v>2019</v>
      </c>
      <c r="F10" s="45">
        <f>'R_MP NEW 2019vs2018'!F13</f>
        <v>2018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4">
        <v>4356</v>
      </c>
      <c r="C11" s="194">
        <v>4011</v>
      </c>
      <c r="D11" s="195">
        <v>0.08601346297681367</v>
      </c>
      <c r="E11" s="194">
        <v>56665</v>
      </c>
      <c r="F11" s="196">
        <v>53683</v>
      </c>
      <c r="G11" s="195">
        <v>0.05554831138349203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4">
        <v>767</v>
      </c>
      <c r="C12" s="194">
        <v>746</v>
      </c>
      <c r="D12" s="195">
        <v>0.02815013404825728</v>
      </c>
      <c r="E12" s="194">
        <v>8155</v>
      </c>
      <c r="F12" s="196">
        <v>7834</v>
      </c>
      <c r="G12" s="195">
        <v>0.04097523615011478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4">
        <v>5123</v>
      </c>
      <c r="C13" s="194">
        <v>4757</v>
      </c>
      <c r="D13" s="195">
        <v>0.07693924742484759</v>
      </c>
      <c r="E13" s="194">
        <v>64820</v>
      </c>
      <c r="F13" s="194">
        <v>61517</v>
      </c>
      <c r="G13" s="195">
        <v>0.05369247525074372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9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7" t="s">
        <v>135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12"/>
    </row>
    <row r="3" spans="1:15" ht="21" customHeight="1">
      <c r="A3" s="282" t="s">
        <v>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95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96</v>
      </c>
      <c r="B6" s="136">
        <v>362</v>
      </c>
      <c r="C6" s="136">
        <v>506</v>
      </c>
      <c r="D6" s="136">
        <v>1225</v>
      </c>
      <c r="E6" s="136">
        <v>2249</v>
      </c>
      <c r="F6" s="136">
        <v>2004</v>
      </c>
      <c r="G6" s="136">
        <v>1986</v>
      </c>
      <c r="H6" s="136">
        <v>1629</v>
      </c>
      <c r="I6" s="136">
        <v>1452</v>
      </c>
      <c r="J6" s="136">
        <v>1040</v>
      </c>
      <c r="K6" s="136">
        <v>841</v>
      </c>
      <c r="L6" s="136">
        <v>555</v>
      </c>
      <c r="M6" s="136">
        <v>675</v>
      </c>
      <c r="N6" s="136">
        <v>14524</v>
      </c>
      <c r="O6" s="14"/>
      <c r="R6" s="35"/>
    </row>
    <row r="7" spans="1:18" s="5" customFormat="1" ht="13.5" customHeight="1">
      <c r="A7" s="64" t="s">
        <v>97</v>
      </c>
      <c r="B7" s="136">
        <v>2127</v>
      </c>
      <c r="C7" s="136">
        <v>2579</v>
      </c>
      <c r="D7" s="136">
        <v>5774</v>
      </c>
      <c r="E7" s="136">
        <v>10189</v>
      </c>
      <c r="F7" s="136">
        <v>8677</v>
      </c>
      <c r="G7" s="136">
        <v>7427</v>
      </c>
      <c r="H7" s="136">
        <v>6734</v>
      </c>
      <c r="I7" s="136">
        <v>6165</v>
      </c>
      <c r="J7" s="136">
        <v>4011</v>
      </c>
      <c r="K7" s="136">
        <v>3339</v>
      </c>
      <c r="L7" s="136">
        <v>2206</v>
      </c>
      <c r="M7" s="136">
        <v>1935</v>
      </c>
      <c r="N7" s="136">
        <v>61163</v>
      </c>
      <c r="O7" s="14"/>
      <c r="R7" s="35"/>
    </row>
    <row r="8" spans="1:18" s="5" customFormat="1" ht="13.5" customHeight="1">
      <c r="A8" s="40" t="s">
        <v>98</v>
      </c>
      <c r="B8" s="197">
        <v>2489</v>
      </c>
      <c r="C8" s="197">
        <v>3085</v>
      </c>
      <c r="D8" s="197">
        <v>6999</v>
      </c>
      <c r="E8" s="197">
        <v>12438</v>
      </c>
      <c r="F8" s="197">
        <v>10681</v>
      </c>
      <c r="G8" s="197">
        <v>9413</v>
      </c>
      <c r="H8" s="197">
        <v>8363</v>
      </c>
      <c r="I8" s="197">
        <v>7617</v>
      </c>
      <c r="J8" s="197">
        <v>5051</v>
      </c>
      <c r="K8" s="197">
        <v>4180</v>
      </c>
      <c r="L8" s="197">
        <v>2761</v>
      </c>
      <c r="M8" s="197">
        <v>2610</v>
      </c>
      <c r="N8" s="197">
        <v>75687</v>
      </c>
      <c r="O8" s="14"/>
      <c r="R8" s="35"/>
    </row>
    <row r="9" spans="1:18" ht="13.5" customHeight="1">
      <c r="A9" s="64" t="s">
        <v>136</v>
      </c>
      <c r="B9" s="273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5"/>
      <c r="O9" s="14"/>
      <c r="R9" s="33"/>
    </row>
    <row r="10" spans="1:18" ht="12.75">
      <c r="A10" s="136" t="s">
        <v>137</v>
      </c>
      <c r="B10" s="65">
        <v>460</v>
      </c>
      <c r="C10" s="65">
        <v>893</v>
      </c>
      <c r="D10" s="65">
        <v>2168</v>
      </c>
      <c r="E10" s="65">
        <v>3126</v>
      </c>
      <c r="F10" s="65">
        <v>2483</v>
      </c>
      <c r="G10" s="65">
        <v>2401</v>
      </c>
      <c r="H10" s="65">
        <v>2338</v>
      </c>
      <c r="I10" s="65">
        <v>1771</v>
      </c>
      <c r="J10" s="65">
        <v>1224</v>
      </c>
      <c r="K10" s="65"/>
      <c r="L10" s="65"/>
      <c r="M10" s="65"/>
      <c r="N10" s="65">
        <v>16864</v>
      </c>
      <c r="O10" s="14"/>
      <c r="R10" s="33"/>
    </row>
    <row r="11" spans="1:18" s="17" customFormat="1" ht="12.75">
      <c r="A11" s="64" t="s">
        <v>138</v>
      </c>
      <c r="B11" s="136">
        <v>1947</v>
      </c>
      <c r="C11" s="136">
        <v>4296</v>
      </c>
      <c r="D11" s="136">
        <v>7650</v>
      </c>
      <c r="E11" s="136">
        <v>9885</v>
      </c>
      <c r="F11" s="136">
        <v>7608</v>
      </c>
      <c r="G11" s="136">
        <v>7260</v>
      </c>
      <c r="H11" s="136">
        <v>7667</v>
      </c>
      <c r="I11" s="136">
        <v>5996</v>
      </c>
      <c r="J11" s="136">
        <v>4356</v>
      </c>
      <c r="K11" s="136"/>
      <c r="L11" s="136"/>
      <c r="M11" s="136"/>
      <c r="N11" s="136">
        <v>56665</v>
      </c>
      <c r="O11" s="16"/>
      <c r="R11" s="33"/>
    </row>
    <row r="12" spans="1:18" s="5" customFormat="1" ht="12.75">
      <c r="A12" s="40" t="s">
        <v>139</v>
      </c>
      <c r="B12" s="41">
        <v>2407</v>
      </c>
      <c r="C12" s="41">
        <v>5189</v>
      </c>
      <c r="D12" s="41">
        <v>9818</v>
      </c>
      <c r="E12" s="41">
        <v>13011</v>
      </c>
      <c r="F12" s="41">
        <v>10091</v>
      </c>
      <c r="G12" s="41">
        <v>9661</v>
      </c>
      <c r="H12" s="41">
        <v>10005</v>
      </c>
      <c r="I12" s="41">
        <v>7767</v>
      </c>
      <c r="J12" s="41">
        <v>5580</v>
      </c>
      <c r="K12" s="41"/>
      <c r="L12" s="41"/>
      <c r="M12" s="41"/>
      <c r="N12" s="41">
        <v>73529</v>
      </c>
      <c r="O12" s="34"/>
      <c r="R12" s="35"/>
    </row>
    <row r="13" spans="1:18" ht="12.75">
      <c r="A13" s="42" t="s">
        <v>18</v>
      </c>
      <c r="B13" s="154">
        <v>-0.032944957814383335</v>
      </c>
      <c r="C13" s="154">
        <v>0.6820097244732577</v>
      </c>
      <c r="D13" s="154">
        <v>0.40277182454636384</v>
      </c>
      <c r="E13" s="154">
        <v>0.04606849975880367</v>
      </c>
      <c r="F13" s="154">
        <v>-0.05523827356989042</v>
      </c>
      <c r="G13" s="154">
        <v>0.02634654201636044</v>
      </c>
      <c r="H13" s="154">
        <v>0.19634102594762637</v>
      </c>
      <c r="I13" s="154">
        <v>0.019692792437967732</v>
      </c>
      <c r="J13" s="154">
        <v>0.10473173628984367</v>
      </c>
      <c r="K13" s="154"/>
      <c r="L13" s="154"/>
      <c r="M13" s="154"/>
      <c r="N13" s="154">
        <v>0.11178480706423133</v>
      </c>
      <c r="P13" s="29"/>
      <c r="R13" s="33"/>
    </row>
    <row r="14" spans="1:18" ht="12.75">
      <c r="A14" s="42" t="s">
        <v>19</v>
      </c>
      <c r="B14" s="154">
        <v>0.270718232044199</v>
      </c>
      <c r="C14" s="154">
        <v>0.7648221343873518</v>
      </c>
      <c r="D14" s="154">
        <v>0.7697959183673468</v>
      </c>
      <c r="E14" s="154">
        <v>0.38995108937305467</v>
      </c>
      <c r="F14" s="154">
        <v>0.2390219560878244</v>
      </c>
      <c r="G14" s="154">
        <v>0.20896273917421948</v>
      </c>
      <c r="H14" s="154">
        <v>0.4352363413136895</v>
      </c>
      <c r="I14" s="154">
        <v>0.21969696969696972</v>
      </c>
      <c r="J14" s="154">
        <v>0.17692307692307696</v>
      </c>
      <c r="K14" s="154"/>
      <c r="L14" s="154"/>
      <c r="M14" s="154"/>
      <c r="N14" s="154">
        <v>0.3542118365052598</v>
      </c>
      <c r="R14" s="33"/>
    </row>
    <row r="15" spans="1:18" ht="12.75">
      <c r="A15" s="42" t="s">
        <v>20</v>
      </c>
      <c r="B15" s="154">
        <v>-0.08462623413258108</v>
      </c>
      <c r="C15" s="154">
        <v>0.6657619232260565</v>
      </c>
      <c r="D15" s="154">
        <v>0.32490474541046077</v>
      </c>
      <c r="E15" s="154">
        <v>-0.029836097752478197</v>
      </c>
      <c r="F15" s="154">
        <v>-0.12319926241788637</v>
      </c>
      <c r="G15" s="154">
        <v>-0.02248552578430052</v>
      </c>
      <c r="H15" s="154">
        <v>0.13855063855063854</v>
      </c>
      <c r="I15" s="154">
        <v>-0.027412814274128117</v>
      </c>
      <c r="J15" s="154">
        <v>0.08601346297681367</v>
      </c>
      <c r="K15" s="154"/>
      <c r="L15" s="154"/>
      <c r="M15" s="154"/>
      <c r="N15" s="154">
        <v>0.05554831138349203</v>
      </c>
      <c r="R15" s="33"/>
    </row>
    <row r="16" spans="1:18" ht="12.75">
      <c r="A16" s="42" t="s">
        <v>21</v>
      </c>
      <c r="B16" s="154">
        <v>0.19110926464478603</v>
      </c>
      <c r="C16" s="154">
        <v>0.17209481595683176</v>
      </c>
      <c r="D16" s="154">
        <v>0.22081890405377877</v>
      </c>
      <c r="E16" s="154">
        <v>0.24025824302513257</v>
      </c>
      <c r="F16" s="154">
        <v>0.246060846298682</v>
      </c>
      <c r="G16" s="154">
        <v>0.24852499741227616</v>
      </c>
      <c r="H16" s="154">
        <v>0.2336831584207896</v>
      </c>
      <c r="I16" s="154">
        <v>0.22801596498004378</v>
      </c>
      <c r="J16" s="154">
        <v>0.21935483870967742</v>
      </c>
      <c r="K16" s="154"/>
      <c r="L16" s="154"/>
      <c r="M16" s="154"/>
      <c r="N16" s="154">
        <v>0.22935168436943246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2" t="s">
        <v>3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95</v>
      </c>
      <c r="B20" s="279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1"/>
      <c r="O20" s="14"/>
      <c r="R20" s="33"/>
    </row>
    <row r="21" spans="1:18" ht="12.75">
      <c r="A21" s="136" t="s">
        <v>99</v>
      </c>
      <c r="B21" s="198">
        <v>277</v>
      </c>
      <c r="C21" s="198">
        <v>387</v>
      </c>
      <c r="D21" s="198">
        <v>982</v>
      </c>
      <c r="E21" s="198">
        <v>2208</v>
      </c>
      <c r="F21" s="198">
        <v>2285</v>
      </c>
      <c r="G21" s="198">
        <v>2273</v>
      </c>
      <c r="H21" s="198">
        <v>2327</v>
      </c>
      <c r="I21" s="198">
        <v>2281</v>
      </c>
      <c r="J21" s="198">
        <v>1321</v>
      </c>
      <c r="K21" s="198">
        <v>965</v>
      </c>
      <c r="L21" s="198">
        <v>643</v>
      </c>
      <c r="M21" s="198">
        <v>498</v>
      </c>
      <c r="N21" s="136">
        <v>16447</v>
      </c>
      <c r="O21" s="14"/>
      <c r="R21" s="33"/>
    </row>
    <row r="22" spans="1:18" ht="12.75">
      <c r="A22" s="64" t="s">
        <v>100</v>
      </c>
      <c r="B22" s="136">
        <v>345</v>
      </c>
      <c r="C22" s="136">
        <v>373</v>
      </c>
      <c r="D22" s="136">
        <v>557</v>
      </c>
      <c r="E22" s="136">
        <v>1028</v>
      </c>
      <c r="F22" s="136">
        <v>1184</v>
      </c>
      <c r="G22" s="136">
        <v>1172</v>
      </c>
      <c r="H22" s="136">
        <v>1200</v>
      </c>
      <c r="I22" s="136">
        <v>1229</v>
      </c>
      <c r="J22" s="136">
        <v>746</v>
      </c>
      <c r="K22" s="136">
        <v>579</v>
      </c>
      <c r="L22" s="136">
        <v>376</v>
      </c>
      <c r="M22" s="136">
        <v>235</v>
      </c>
      <c r="N22" s="136">
        <v>9024</v>
      </c>
      <c r="O22" s="14"/>
      <c r="R22" s="33"/>
    </row>
    <row r="23" spans="1:18" ht="12.75">
      <c r="A23" s="40" t="s">
        <v>101</v>
      </c>
      <c r="B23" s="197">
        <v>622</v>
      </c>
      <c r="C23" s="197">
        <v>760</v>
      </c>
      <c r="D23" s="197">
        <v>1539</v>
      </c>
      <c r="E23" s="197">
        <v>3236</v>
      </c>
      <c r="F23" s="197">
        <v>3469</v>
      </c>
      <c r="G23" s="197">
        <v>3445</v>
      </c>
      <c r="H23" s="197">
        <v>3527</v>
      </c>
      <c r="I23" s="197">
        <v>3510</v>
      </c>
      <c r="J23" s="197">
        <v>2067</v>
      </c>
      <c r="K23" s="197">
        <v>1544</v>
      </c>
      <c r="L23" s="197">
        <v>1019</v>
      </c>
      <c r="M23" s="197">
        <v>733</v>
      </c>
      <c r="N23" s="197">
        <v>25471</v>
      </c>
      <c r="O23" s="14"/>
      <c r="R23" s="33"/>
    </row>
    <row r="24" spans="1:18" ht="12.75">
      <c r="A24" s="64" t="s">
        <v>136</v>
      </c>
      <c r="B24" s="273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5"/>
      <c r="O24" s="14"/>
      <c r="R24" s="33"/>
    </row>
    <row r="25" spans="1:18" ht="12.75">
      <c r="A25" s="136" t="s">
        <v>140</v>
      </c>
      <c r="B25" s="65">
        <v>362</v>
      </c>
      <c r="C25" s="65">
        <v>803</v>
      </c>
      <c r="D25" s="65">
        <v>1857</v>
      </c>
      <c r="E25" s="65">
        <v>2581</v>
      </c>
      <c r="F25" s="65">
        <v>2381</v>
      </c>
      <c r="G25" s="65">
        <v>2501</v>
      </c>
      <c r="H25" s="65">
        <v>2785</v>
      </c>
      <c r="I25" s="65">
        <v>2220</v>
      </c>
      <c r="J25" s="65">
        <v>1367</v>
      </c>
      <c r="K25" s="65"/>
      <c r="L25" s="65"/>
      <c r="M25" s="65"/>
      <c r="N25" s="65">
        <v>16857</v>
      </c>
      <c r="O25" s="14"/>
      <c r="R25" s="33"/>
    </row>
    <row r="26" spans="1:18" s="17" customFormat="1" ht="12.75">
      <c r="A26" s="64" t="s">
        <v>141</v>
      </c>
      <c r="B26" s="136">
        <v>313</v>
      </c>
      <c r="C26" s="136">
        <v>461</v>
      </c>
      <c r="D26" s="136">
        <v>786</v>
      </c>
      <c r="E26" s="136">
        <v>1119</v>
      </c>
      <c r="F26" s="136">
        <v>1059</v>
      </c>
      <c r="G26" s="136">
        <v>1177</v>
      </c>
      <c r="H26" s="136">
        <v>1311</v>
      </c>
      <c r="I26" s="136">
        <v>1162</v>
      </c>
      <c r="J26" s="136">
        <v>767</v>
      </c>
      <c r="K26" s="136"/>
      <c r="L26" s="136"/>
      <c r="M26" s="136"/>
      <c r="N26" s="136">
        <v>8155</v>
      </c>
      <c r="O26" s="16"/>
      <c r="R26" s="33"/>
    </row>
    <row r="27" spans="1:15" s="5" customFormat="1" ht="12.75">
      <c r="A27" s="40" t="s">
        <v>142</v>
      </c>
      <c r="B27" s="41">
        <v>675</v>
      </c>
      <c r="C27" s="41">
        <v>1264</v>
      </c>
      <c r="D27" s="41">
        <v>2643</v>
      </c>
      <c r="E27" s="41">
        <v>3700</v>
      </c>
      <c r="F27" s="41">
        <v>3440</v>
      </c>
      <c r="G27" s="41">
        <v>3678</v>
      </c>
      <c r="H27" s="41">
        <v>4096</v>
      </c>
      <c r="I27" s="41">
        <v>3382</v>
      </c>
      <c r="J27" s="41">
        <v>2134</v>
      </c>
      <c r="K27" s="41"/>
      <c r="L27" s="41"/>
      <c r="M27" s="41"/>
      <c r="N27" s="41">
        <v>25012</v>
      </c>
      <c r="O27" s="34"/>
    </row>
    <row r="28" spans="1:15" s="5" customFormat="1" ht="12.75">
      <c r="A28" s="42" t="s">
        <v>18</v>
      </c>
      <c r="B28" s="154">
        <v>0.08520900321543401</v>
      </c>
      <c r="C28" s="154">
        <v>0.6631578947368422</v>
      </c>
      <c r="D28" s="154">
        <v>0.7173489278752436</v>
      </c>
      <c r="E28" s="154">
        <v>0.14338689740420274</v>
      </c>
      <c r="F28" s="154">
        <v>-0.008359757855289751</v>
      </c>
      <c r="G28" s="154">
        <v>0.06763425253991295</v>
      </c>
      <c r="H28" s="154">
        <v>0.1613269067195917</v>
      </c>
      <c r="I28" s="154">
        <v>-0.036467236467236486</v>
      </c>
      <c r="J28" s="154">
        <v>0.03241412675374944</v>
      </c>
      <c r="K28" s="154"/>
      <c r="L28" s="154"/>
      <c r="M28" s="154"/>
      <c r="N28" s="154">
        <v>0.12793686583990982</v>
      </c>
      <c r="O28" s="34"/>
    </row>
    <row r="29" spans="1:15" s="5" customFormat="1" ht="12.75">
      <c r="A29" s="42" t="s">
        <v>19</v>
      </c>
      <c r="B29" s="154">
        <v>0.3068592057761732</v>
      </c>
      <c r="C29" s="154">
        <v>1.0749354005167957</v>
      </c>
      <c r="D29" s="154">
        <v>0.8910386965376782</v>
      </c>
      <c r="E29" s="154">
        <v>0.1689311594202898</v>
      </c>
      <c r="F29" s="154">
        <v>0.042013129102844715</v>
      </c>
      <c r="G29" s="154">
        <v>0.10030796304443457</v>
      </c>
      <c r="H29" s="154">
        <v>0.19681993983669965</v>
      </c>
      <c r="I29" s="154">
        <v>-0.0267426567295046</v>
      </c>
      <c r="J29" s="154">
        <v>0.03482210446631351</v>
      </c>
      <c r="K29" s="154"/>
      <c r="L29" s="154"/>
      <c r="M29" s="154"/>
      <c r="N29" s="154">
        <v>0.1754410431629594</v>
      </c>
      <c r="O29" s="34"/>
    </row>
    <row r="30" spans="1:15" s="5" customFormat="1" ht="12.75">
      <c r="A30" s="42" t="s">
        <v>20</v>
      </c>
      <c r="B30" s="154">
        <v>-0.09275362318840574</v>
      </c>
      <c r="C30" s="154">
        <v>0.23592493297587125</v>
      </c>
      <c r="D30" s="154">
        <v>0.4111310592459605</v>
      </c>
      <c r="E30" s="154">
        <v>0.08852140077821002</v>
      </c>
      <c r="F30" s="154">
        <v>-0.10557432432432434</v>
      </c>
      <c r="G30" s="154">
        <v>0.00426621160409546</v>
      </c>
      <c r="H30" s="154">
        <v>0.09250000000000003</v>
      </c>
      <c r="I30" s="154">
        <v>-0.05451586655817742</v>
      </c>
      <c r="J30" s="154">
        <v>0.02815013404825728</v>
      </c>
      <c r="K30" s="154"/>
      <c r="L30" s="154"/>
      <c r="M30" s="154"/>
      <c r="N30" s="154">
        <v>0.04097523615011478</v>
      </c>
      <c r="O30" s="34"/>
    </row>
    <row r="31" spans="1:14" ht="12.75">
      <c r="A31" s="42" t="s">
        <v>22</v>
      </c>
      <c r="B31" s="154">
        <v>0.5362962962962963</v>
      </c>
      <c r="C31" s="154">
        <v>0.6352848101265823</v>
      </c>
      <c r="D31" s="154">
        <v>0.70261066969353</v>
      </c>
      <c r="E31" s="154">
        <v>0.6975675675675675</v>
      </c>
      <c r="F31" s="154">
        <v>0.6921511627906977</v>
      </c>
      <c r="G31" s="154">
        <v>0.6799891245241979</v>
      </c>
      <c r="H31" s="154">
        <v>0.679931640625</v>
      </c>
      <c r="I31" s="154">
        <v>0.6564163217031342</v>
      </c>
      <c r="J31" s="154">
        <v>0.64058106841612</v>
      </c>
      <c r="K31" s="154"/>
      <c r="L31" s="154"/>
      <c r="M31" s="154"/>
      <c r="N31" s="154">
        <v>0.6739565008795778</v>
      </c>
    </row>
    <row r="34" spans="1:7" ht="30.75" customHeight="1">
      <c r="A34" s="233" t="s">
        <v>4</v>
      </c>
      <c r="B34" s="271" t="str">
        <f>'R_PTW USED 2019vs2018'!B9:C9</f>
        <v>SEPTEMBER</v>
      </c>
      <c r="C34" s="272"/>
      <c r="D34" s="269" t="s">
        <v>35</v>
      </c>
      <c r="E34" s="267" t="s">
        <v>23</v>
      </c>
      <c r="F34" s="268"/>
      <c r="G34" s="269" t="s">
        <v>35</v>
      </c>
    </row>
    <row r="35" spans="1:7" ht="15.75" customHeight="1">
      <c r="A35" s="234"/>
      <c r="B35" s="45">
        <v>2019</v>
      </c>
      <c r="C35" s="45">
        <v>2018</v>
      </c>
      <c r="D35" s="270"/>
      <c r="E35" s="45">
        <v>2019</v>
      </c>
      <c r="F35" s="45">
        <v>2018</v>
      </c>
      <c r="G35" s="270"/>
    </row>
    <row r="36" spans="1:7" ht="15.75" customHeight="1">
      <c r="A36" s="67" t="s">
        <v>41</v>
      </c>
      <c r="B36" s="199">
        <v>1224</v>
      </c>
      <c r="C36" s="199">
        <v>1040</v>
      </c>
      <c r="D36" s="195">
        <v>0.17692307692307696</v>
      </c>
      <c r="E36" s="199">
        <v>16864</v>
      </c>
      <c r="F36" s="199">
        <v>12453</v>
      </c>
      <c r="G36" s="195">
        <v>0.3542118365052598</v>
      </c>
    </row>
    <row r="37" spans="1:7" ht="15.75" customHeight="1">
      <c r="A37" s="67" t="s">
        <v>42</v>
      </c>
      <c r="B37" s="199">
        <v>4356</v>
      </c>
      <c r="C37" s="199">
        <v>4011</v>
      </c>
      <c r="D37" s="195">
        <v>0.08601346297681367</v>
      </c>
      <c r="E37" s="199">
        <v>56665</v>
      </c>
      <c r="F37" s="199">
        <v>53683</v>
      </c>
      <c r="G37" s="195">
        <v>0.05554831138349203</v>
      </c>
    </row>
    <row r="38" spans="1:7" ht="15.75" customHeight="1">
      <c r="A38" s="95" t="s">
        <v>5</v>
      </c>
      <c r="B38" s="199">
        <v>5580</v>
      </c>
      <c r="C38" s="199">
        <v>5051</v>
      </c>
      <c r="D38" s="195">
        <v>0.10473173628984367</v>
      </c>
      <c r="E38" s="199">
        <v>73529</v>
      </c>
      <c r="F38" s="199">
        <v>66136</v>
      </c>
      <c r="G38" s="195">
        <v>0.11178480706423133</v>
      </c>
    </row>
    <row r="39" ht="15.75" customHeight="1"/>
    <row r="40" ht="15.75" customHeight="1"/>
    <row r="41" spans="1:7" ht="32.25" customHeight="1">
      <c r="A41" s="233" t="s">
        <v>3</v>
      </c>
      <c r="B41" s="271" t="str">
        <f>B34</f>
        <v>SEPTEMBER</v>
      </c>
      <c r="C41" s="272"/>
      <c r="D41" s="269" t="s">
        <v>35</v>
      </c>
      <c r="E41" s="267" t="s">
        <v>23</v>
      </c>
      <c r="F41" s="268"/>
      <c r="G41" s="269" t="s">
        <v>35</v>
      </c>
    </row>
    <row r="42" spans="1:7" ht="15.75" customHeight="1">
      <c r="A42" s="234"/>
      <c r="B42" s="45">
        <v>2019</v>
      </c>
      <c r="C42" s="45">
        <v>2018</v>
      </c>
      <c r="D42" s="270"/>
      <c r="E42" s="45">
        <v>2019</v>
      </c>
      <c r="F42" s="45">
        <v>2018</v>
      </c>
      <c r="G42" s="270"/>
    </row>
    <row r="43" spans="1:7" ht="15.75" customHeight="1">
      <c r="A43" s="67" t="s">
        <v>41</v>
      </c>
      <c r="B43" s="199">
        <v>1367</v>
      </c>
      <c r="C43" s="199">
        <v>1321</v>
      </c>
      <c r="D43" s="195">
        <v>0.03482210446631351</v>
      </c>
      <c r="E43" s="199">
        <v>16857</v>
      </c>
      <c r="F43" s="199">
        <v>14341</v>
      </c>
      <c r="G43" s="195">
        <v>0.1754410431629594</v>
      </c>
    </row>
    <row r="44" spans="1:7" ht="15.75" customHeight="1">
      <c r="A44" s="67" t="s">
        <v>42</v>
      </c>
      <c r="B44" s="199">
        <v>767</v>
      </c>
      <c r="C44" s="199">
        <v>746</v>
      </c>
      <c r="D44" s="195">
        <v>0.02815013404825728</v>
      </c>
      <c r="E44" s="199">
        <v>8155</v>
      </c>
      <c r="F44" s="199">
        <v>7834</v>
      </c>
      <c r="G44" s="195">
        <v>0.04097523615011478</v>
      </c>
    </row>
    <row r="45" spans="1:7" ht="15.75" customHeight="1">
      <c r="A45" s="95" t="s">
        <v>5</v>
      </c>
      <c r="B45" s="199">
        <v>2134</v>
      </c>
      <c r="C45" s="199">
        <v>2067</v>
      </c>
      <c r="D45" s="195">
        <v>0.03241412675374944</v>
      </c>
      <c r="E45" s="199">
        <v>25012</v>
      </c>
      <c r="F45" s="199">
        <v>22175</v>
      </c>
      <c r="G45" s="195">
        <v>0.12793686583990982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91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6" t="s">
        <v>45</v>
      </c>
      <c r="B52" s="276"/>
      <c r="C52" s="276"/>
      <c r="D52" s="276"/>
      <c r="E52" s="276"/>
      <c r="F52" s="276"/>
      <c r="G52" s="276"/>
      <c r="H52" s="276"/>
      <c r="I52" s="276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2019-10-08T10:55:17Z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